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8_{D446A7DC-C00B-4BA8-8BB4-F7A4407BF362}" xr6:coauthVersionLast="47" xr6:coauthVersionMax="47" xr10:uidLastSave="{00000000-0000-0000-0000-000000000000}"/>
  <bookViews>
    <workbookView xWindow="-120" yWindow="-16320" windowWidth="29040" windowHeight="15720" tabRatio="819" activeTab="2" xr2:uid="{A9FDFF01-3563-4708-B04D-F2BD26100CE3}"/>
  </bookViews>
  <sheets>
    <sheet name="解説" sheetId="3" r:id="rId1"/>
    <sheet name="計算シート" sheetId="1" r:id="rId2"/>
    <sheet name="印刷シート" sheetId="2" r:id="rId3"/>
  </sheets>
  <definedNames>
    <definedName name="_xlnm._FilterDatabase" localSheetId="1" hidden="1">計算シート!$A$9:$B$9</definedName>
    <definedName name="_xlnm.Print_Area" localSheetId="2">印刷シート!$A$1:$F$57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2" l="1"/>
  <c r="E9" i="1"/>
  <c r="E9" i="2" l="1"/>
  <c r="D9" i="2"/>
  <c r="B31" i="1"/>
  <c r="B24" i="1"/>
  <c r="B30" i="2" s="1"/>
  <c r="E15" i="1"/>
  <c r="B11" i="2"/>
  <c r="E15" i="2"/>
  <c r="E21" i="1"/>
  <c r="E21" i="2" s="1"/>
  <c r="E17" i="1"/>
  <c r="E19" i="1" s="1"/>
  <c r="E19" i="2" s="1"/>
  <c r="E13" i="1"/>
  <c r="E13" i="2" s="1"/>
  <c r="E11" i="1"/>
  <c r="D27" i="1" s="1"/>
  <c r="B5" i="2"/>
  <c r="B1" i="2"/>
  <c r="D7" i="2"/>
  <c r="D5" i="2"/>
  <c r="E7" i="2"/>
  <c r="E5" i="2"/>
  <c r="B7" i="2"/>
  <c r="B9" i="2"/>
  <c r="B13" i="2"/>
  <c r="B15" i="2"/>
  <c r="B20" i="1"/>
  <c r="B36" i="1" l="1"/>
  <c r="B41" i="1"/>
  <c r="E17" i="2"/>
  <c r="B39" i="1"/>
  <c r="E27" i="1"/>
  <c r="E29" i="1" s="1"/>
  <c r="D27" i="2"/>
  <c r="D22" i="1"/>
  <c r="E11" i="2"/>
  <c r="B28" i="2"/>
  <c r="B29" i="1"/>
  <c r="B34" i="1"/>
  <c r="E23" i="1" l="1"/>
  <c r="D31" i="1"/>
  <c r="D30" i="1"/>
  <c r="E27" i="2"/>
  <c r="D29" i="1"/>
  <c r="C35" i="2"/>
  <c r="D35" i="2" s="1"/>
  <c r="E23" i="2"/>
  <c r="B22" i="1"/>
  <c r="D28" i="2"/>
  <c r="E22" i="1"/>
  <c r="E28" i="2" s="1"/>
  <c r="E30" i="1"/>
  <c r="E31" i="1"/>
  <c r="B30" i="1" l="1"/>
  <c r="B26" i="1"/>
  <c r="C34" i="2" s="1"/>
  <c r="B40" i="1"/>
  <c r="B35" i="1"/>
  <c r="B29" i="2"/>
  <c r="B31" i="2"/>
  <c r="B33" i="1" l="1"/>
  <c r="C39" i="2" s="1"/>
  <c r="B38" i="1"/>
  <c r="C41" i="2" s="1"/>
  <c r="B28" i="1"/>
  <c r="C38" i="2" s="1"/>
  <c r="C29" i="2"/>
  <c r="D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D03B889C-F7D6-4CA8-9B34-6B9A11E188D7}">
      <text>
        <r>
          <rPr>
            <b/>
            <sz val="9"/>
            <color indexed="81"/>
            <rFont val="ＭＳ Ｐゴシック"/>
            <family val="3"/>
            <charset val="128"/>
          </rPr>
          <t xml:space="preserve">東京都に採用された日付。
</t>
        </r>
      </text>
    </comment>
    <comment ref="E11" authorId="0" shapeId="0" xr:uid="{9348CB92-CF0C-49CC-ADF3-AE5A51D2A128}">
      <text>
        <r>
          <rPr>
            <b/>
            <sz val="9"/>
            <color indexed="81"/>
            <rFont val="ＭＳ Ｐゴシック"/>
            <family val="3"/>
            <charset val="128"/>
          </rPr>
          <t>　生年月日と退職年月日をみて、退職時の年齢を判断しています。</t>
        </r>
      </text>
    </comment>
    <comment ref="B13" authorId="0" shapeId="0" xr:uid="{DECAE570-BE36-40B3-8C42-549414D3A2E5}">
      <text>
        <r>
          <rPr>
            <b/>
            <sz val="9"/>
            <color indexed="81"/>
            <rFont val="ＭＳ Ｐゴシック"/>
            <family val="3"/>
            <charset val="128"/>
          </rPr>
          <t>　入力規則が設定してあります。</t>
        </r>
      </text>
    </comment>
    <comment ref="E13" authorId="0" shapeId="0" xr:uid="{B17DC748-51B6-4147-AAB2-0C18530A9FDF}">
      <text>
        <r>
          <rPr>
            <b/>
            <sz val="9"/>
            <color indexed="81"/>
            <rFont val="ＭＳ Ｐゴシック"/>
            <family val="3"/>
            <charset val="128"/>
          </rPr>
          <t>　採用年月日と退職年月日をみて、在職年数を判断しています。
　１年未満の場合は、資格なしとなります。</t>
        </r>
      </text>
    </comment>
    <comment ref="E15" authorId="0" shapeId="0" xr:uid="{2462F103-C65B-4505-BE07-7934E0799336}">
      <text>
        <r>
          <rPr>
            <b/>
            <sz val="9"/>
            <color indexed="81"/>
            <rFont val="ＭＳ Ｐゴシック"/>
            <family val="3"/>
            <charset val="128"/>
          </rPr>
          <t>　退職時の標準報酬月額。</t>
        </r>
      </text>
    </comment>
    <comment ref="E17" authorId="0" shapeId="0" xr:uid="{0CE97DE5-B9C9-4A7E-A9DB-98AFBB234F96}">
      <text>
        <r>
          <rPr>
            <b/>
            <sz val="9"/>
            <color indexed="81"/>
            <rFont val="ＭＳ Ｐゴシック"/>
            <family val="3"/>
            <charset val="128"/>
          </rPr>
          <t>　退職した日の翌日の属する月が任継資格取得月となります。</t>
        </r>
      </text>
    </comment>
    <comment ref="E19" authorId="0" shapeId="0" xr:uid="{D5641226-6347-4A3B-9EE0-9C06146600D4}">
      <text>
        <r>
          <rPr>
            <b/>
            <sz val="9"/>
            <color indexed="81"/>
            <rFont val="ＭＳ Ｐゴシック"/>
            <family val="3"/>
            <charset val="128"/>
          </rPr>
          <t>　今年度の任継対象月数を計算しています。</t>
        </r>
      </text>
    </comment>
    <comment ref="B20" authorId="0" shapeId="0" xr:uid="{D26BF81C-EEC6-4A25-A218-A8CCF3323A30}">
      <text>
        <r>
          <rPr>
            <b/>
            <sz val="9"/>
            <color indexed="81"/>
            <rFont val="ＭＳ Ｐゴシック"/>
            <family val="3"/>
            <charset val="128"/>
          </rPr>
          <t>　一ヶ月の任継掛金額を計算。
　円未満切り捨て。</t>
        </r>
      </text>
    </comment>
    <comment ref="E21" authorId="0" shapeId="0" xr:uid="{9C63A5D4-6FA9-4A9D-BA46-37A38E5FB827}">
      <text>
        <r>
          <rPr>
            <b/>
            <sz val="9"/>
            <color indexed="81"/>
            <rFont val="ＭＳ Ｐゴシック"/>
            <family val="3"/>
            <charset val="128"/>
          </rPr>
          <t>　４０歳になる月を計算しています。誕生日の前日が到達日となるため、１日生まれの人は、前月より対象となります。</t>
        </r>
      </text>
    </comment>
    <comment ref="B22" authorId="0" shapeId="0" xr:uid="{A3431F15-E829-4150-AD16-6CE0F61F4F31}">
      <text>
        <r>
          <rPr>
            <b/>
            <sz val="9"/>
            <color indexed="81"/>
            <rFont val="ＭＳ Ｐゴシック"/>
            <family val="3"/>
            <charset val="128"/>
          </rPr>
          <t>　一ヶ月の介護掛金額を計算。
　円未満切り捨て。
　４０歳未満及び６５歳以上は０円と表示。</t>
        </r>
      </text>
    </comment>
    <comment ref="E22" authorId="0" shapeId="0" xr:uid="{912F7084-3A52-45FF-ACE6-DAFC2CE84BA9}">
      <text>
        <r>
          <rPr>
            <b/>
            <sz val="9"/>
            <color indexed="81"/>
            <rFont val="ＭＳ Ｐゴシック"/>
            <family val="3"/>
            <charset val="128"/>
          </rPr>
          <t>　６５歳になる月を計算しています。誕生日の前日が到達日となるため、１日生まれの人は、前々月で徴収終了となります。</t>
        </r>
      </text>
    </comment>
    <comment ref="E23" authorId="0" shapeId="0" xr:uid="{69F14A3D-5944-4E13-8850-DCDCF040F324}">
      <text>
        <r>
          <rPr>
            <b/>
            <sz val="9"/>
            <color indexed="81"/>
            <rFont val="ＭＳ Ｐゴシック"/>
            <family val="3"/>
            <charset val="128"/>
          </rPr>
          <t>　今年度の介護保険の対象月数を計算しています。
　今年度介護保険対象外の人は、対象外と表示。</t>
        </r>
      </text>
    </comment>
    <comment ref="B24" authorId="0" shapeId="0" xr:uid="{D7380C35-FABF-44A0-B3E8-4D3F431E3147}">
      <text>
        <r>
          <rPr>
            <b/>
            <sz val="9"/>
            <color indexed="81"/>
            <rFont val="ＭＳ Ｐゴシック"/>
            <family val="3"/>
            <charset val="128"/>
          </rPr>
          <t>　一ヶ月の任継掛金額を計算。
　円未満切り捨て。</t>
        </r>
      </text>
    </comment>
    <comment ref="B26" authorId="0" shapeId="0" xr:uid="{E3B9B90D-4492-4DDE-BC2B-CB60AF9A6CFC}">
      <text>
        <r>
          <rPr>
            <b/>
            <sz val="9"/>
            <color indexed="81"/>
            <rFont val="ＭＳ Ｐゴシック"/>
            <family val="3"/>
            <charset val="128"/>
          </rPr>
          <t>　一ヶ月の納付金額を表示。</t>
        </r>
      </text>
    </comment>
    <comment ref="B28" authorId="0" shapeId="0" xr:uid="{FE4D4516-EF57-4FFB-A444-D44DB43C802F}">
      <text>
        <r>
          <rPr>
            <b/>
            <sz val="9"/>
            <color indexed="81"/>
            <rFont val="ＭＳ Ｐゴシック"/>
            <family val="3"/>
            <charset val="128"/>
          </rPr>
          <t>　年２回払いを選択した場合の、初回の納付額を表示。</t>
        </r>
      </text>
    </comment>
    <comment ref="B29" authorId="0" shapeId="0" xr:uid="{F7FE2629-DC61-4CE4-A824-CDC10366BFF4}">
      <text>
        <r>
          <rPr>
            <b/>
            <sz val="9"/>
            <color indexed="81"/>
            <rFont val="ＭＳ Ｐゴシック"/>
            <family val="3"/>
            <charset val="128"/>
          </rPr>
          <t>　年２回払いを選択した場合の、初回の任継掛金額を計算。
　残り月数が２ヶ月以下の場合は、前納の対象とならない。
　前納倍率を掛け、四捨五入。</t>
        </r>
      </text>
    </comment>
    <comment ref="B30" authorId="0" shapeId="0" xr:uid="{56CF691A-9DB6-49E4-8881-B9FA42364EA5}">
      <text>
        <r>
          <rPr>
            <b/>
            <sz val="9"/>
            <color indexed="81"/>
            <rFont val="ＭＳ Ｐゴシック"/>
            <family val="3"/>
            <charset val="128"/>
          </rPr>
          <t>　年２回払いを選択した場合の、初回の介護掛金額を計算。
　残り月数が２ヶ月以下の場合は、前納の対象とならない。ただし、介護月数が２ヶ月以下であっても、任継掛金を３ヶ月以上前に払い込んでいる場合は前納の対象とする。
　前納倍率を掛け、四捨五入。</t>
        </r>
      </text>
    </comment>
    <comment ref="B31" authorId="0" shapeId="0" xr:uid="{B3A6A894-30F7-4B03-91A5-BA4B9FB0BAFA}">
      <text>
        <r>
          <rPr>
            <b/>
            <sz val="9"/>
            <color indexed="81"/>
            <rFont val="ＭＳ Ｐゴシック"/>
            <family val="3"/>
            <charset val="128"/>
          </rPr>
          <t>　年２回払いを選択した場合の、初回の任継掛金額を計算。
　残り月数が２ヶ月以下の場合は、前納の対象とならない。
　前納倍率を掛け、四捨五入。</t>
        </r>
      </text>
    </comment>
    <comment ref="B33" authorId="0" shapeId="0" xr:uid="{17A7D81B-5B6E-424D-9204-B77E49918A50}">
      <text>
        <r>
          <rPr>
            <b/>
            <sz val="9"/>
            <color indexed="81"/>
            <rFont val="ＭＳ Ｐゴシック"/>
            <family val="3"/>
            <charset val="128"/>
          </rPr>
          <t>　年２回払いを選択した場合の、２回目の納付額を表示。
　今年度の任継期間が６ヶ月未満の場合は０円。</t>
        </r>
      </text>
    </comment>
    <comment ref="B34" authorId="0" shapeId="0" xr:uid="{E2C9BF4C-E493-44E0-8205-C063B94290AD}">
      <text>
        <r>
          <rPr>
            <b/>
            <sz val="9"/>
            <color indexed="81"/>
            <rFont val="ＭＳ Ｐゴシック"/>
            <family val="3"/>
            <charset val="128"/>
          </rPr>
          <t>　年２回払いを選択した場合の、２回目の任継掛金額を計算。
　残り月数が２ヶ月以下の場合は、前納の対象とならない。
　前納倍率を掛け、四捨五入。</t>
        </r>
      </text>
    </comment>
    <comment ref="B35" authorId="0" shapeId="0" xr:uid="{8DE36FC8-A337-45BC-8CDD-D06F4D9B7C95}">
      <text>
        <r>
          <rPr>
            <b/>
            <sz val="9"/>
            <color indexed="81"/>
            <rFont val="ＭＳ Ｐゴシック"/>
            <family val="3"/>
            <charset val="128"/>
          </rPr>
          <t>　年２回払いを選択した場合の、２回目の介護掛金額を計算。
　残り月数が２ヶ月以下の場合は、前納の対象とならない。ただし、介護月数が２ヶ月以下であっても、任継掛金を３ヶ月以上前に払い込んでいる場合は前納の対象とする。
　前納倍率を掛け、四捨五入。</t>
        </r>
      </text>
    </comment>
    <comment ref="B36" authorId="0" shapeId="0" xr:uid="{2EFF656B-4814-46DC-8146-274A5DB12BED}">
      <text>
        <r>
          <rPr>
            <b/>
            <sz val="9"/>
            <color indexed="81"/>
            <rFont val="ＭＳ Ｐゴシック"/>
            <family val="3"/>
            <charset val="128"/>
          </rPr>
          <t>　年２回払いを選択した場合の、２回目の任継掛金額を計算。
　残り月数が２ヶ月以下の場合は、前納の対象とならない。
　前納倍率を掛け、四捨五入。</t>
        </r>
      </text>
    </comment>
    <comment ref="B38" authorId="0" shapeId="0" xr:uid="{BAE0E146-8032-4627-850D-9F1136BBE653}">
      <text>
        <r>
          <rPr>
            <b/>
            <sz val="9"/>
            <color indexed="81"/>
            <rFont val="ＭＳ Ｐゴシック"/>
            <family val="3"/>
            <charset val="128"/>
          </rPr>
          <t>　年１回払いを選択した場合の、今年度の納付額を表示。</t>
        </r>
      </text>
    </comment>
    <comment ref="B39" authorId="0" shapeId="0" xr:uid="{82E08A7B-71C2-4648-877B-D8223FB19A80}">
      <text>
        <r>
          <rPr>
            <b/>
            <sz val="9"/>
            <color indexed="81"/>
            <rFont val="ＭＳ Ｐゴシック"/>
            <family val="3"/>
            <charset val="128"/>
          </rPr>
          <t>　年１回払いを選択した場合の、今年度の任継掛金額を計算。
　残り月数が２ヶ月以下の場合は、前納の対象とならない。
　前納倍率を掛け、四捨五入。</t>
        </r>
      </text>
    </comment>
    <comment ref="B40" authorId="0" shapeId="0" xr:uid="{FD762132-8BD2-41B7-8AD5-0D97664A9A16}">
      <text>
        <r>
          <rPr>
            <b/>
            <sz val="9"/>
            <color indexed="81"/>
            <rFont val="ＭＳ Ｐゴシック"/>
            <family val="3"/>
            <charset val="128"/>
          </rPr>
          <t>　年１回払いを選択した場合の、今年度の介護掛金額を計算。
　残り月数が２ヶ月未満の場合は、前納の対象とならない。ただし、介護月数が２ヶ月未満であっても、任継掛金を３ヶ月以上前に払い込んでいる場合は前納の対象とする。
　前納倍率を掛け、四捨五入。</t>
        </r>
      </text>
    </comment>
    <comment ref="B41" authorId="0" shapeId="0" xr:uid="{55CB7597-DE66-4DF1-9431-F9624801C1D6}">
      <text>
        <r>
          <rPr>
            <b/>
            <sz val="9"/>
            <color indexed="81"/>
            <rFont val="ＭＳ Ｐゴシック"/>
            <family val="3"/>
            <charset val="128"/>
          </rPr>
          <t>　年１回払いを選択した場合の、今年度の任継掛金額を計算。
　残り月数が２ヶ月以下の場合は、前納の対象とならない。
　前納倍率を掛け、四捨五入。</t>
        </r>
      </text>
    </comment>
  </commentList>
</comments>
</file>

<file path=xl/sharedStrings.xml><?xml version="1.0" encoding="utf-8"?>
<sst xmlns="http://schemas.openxmlformats.org/spreadsheetml/2006/main" count="95" uniqueCount="80">
  <si>
    <t>在職年数</t>
    <rPh sb="0" eb="2">
      <t>ザイショク</t>
    </rPh>
    <rPh sb="2" eb="4">
      <t>ネンスウ</t>
    </rPh>
    <phoneticPr fontId="2"/>
  </si>
  <si>
    <t>　　　　　　　　　　　　　　３　生年月日</t>
    <rPh sb="16" eb="18">
      <t>セイネン</t>
    </rPh>
    <rPh sb="18" eb="20">
      <t>ガッピ</t>
    </rPh>
    <phoneticPr fontId="2"/>
  </si>
  <si>
    <t>　　　　　　　　　　　　　　４　採用年月日</t>
    <rPh sb="16" eb="18">
      <t>サイヨウ</t>
    </rPh>
    <rPh sb="18" eb="21">
      <t>ネンガッピ</t>
    </rPh>
    <phoneticPr fontId="2"/>
  </si>
  <si>
    <t>　　　　　　　　　　　　　　５　退職年月日</t>
    <rPh sb="16" eb="18">
      <t>タイショク</t>
    </rPh>
    <rPh sb="18" eb="21">
      <t>ネンガッピ</t>
    </rPh>
    <phoneticPr fontId="2"/>
  </si>
  <si>
    <t xml:space="preserve"> セルに入力</t>
    <rPh sb="4" eb="6">
      <t>ニュウリョク</t>
    </rPh>
    <phoneticPr fontId="2"/>
  </si>
  <si>
    <t>任意継続掛金（Ａ）</t>
    <rPh sb="0" eb="2">
      <t>ニンイ</t>
    </rPh>
    <rPh sb="2" eb="4">
      <t>ケイゾク</t>
    </rPh>
    <rPh sb="4" eb="5">
      <t>カ</t>
    </rPh>
    <rPh sb="5" eb="6">
      <t>キン</t>
    </rPh>
    <phoneticPr fontId="2"/>
  </si>
  <si>
    <t>介護掛金（Ｂ）</t>
    <rPh sb="0" eb="2">
      <t>カイゴ</t>
    </rPh>
    <rPh sb="2" eb="3">
      <t>カ</t>
    </rPh>
    <rPh sb="3" eb="4">
      <t>キン</t>
    </rPh>
    <phoneticPr fontId="2"/>
  </si>
  <si>
    <t>月払い金額（Ａ＋Ｂ）</t>
    <rPh sb="0" eb="2">
      <t>ツキバラ</t>
    </rPh>
    <rPh sb="3" eb="5">
      <t>キンガク</t>
    </rPh>
    <phoneticPr fontId="2"/>
  </si>
  <si>
    <t>任継資格取得月</t>
    <rPh sb="0" eb="1">
      <t>ニン</t>
    </rPh>
    <rPh sb="1" eb="2">
      <t>ケイ</t>
    </rPh>
    <rPh sb="2" eb="4">
      <t>シカク</t>
    </rPh>
    <rPh sb="4" eb="6">
      <t>シュトク</t>
    </rPh>
    <rPh sb="6" eb="7">
      <t>ツキ</t>
    </rPh>
    <phoneticPr fontId="2"/>
  </si>
  <si>
    <t>任継掛金</t>
    <rPh sb="0" eb="1">
      <t>ニン</t>
    </rPh>
    <rPh sb="1" eb="2">
      <t>ケイ</t>
    </rPh>
    <rPh sb="2" eb="3">
      <t>カ</t>
    </rPh>
    <rPh sb="3" eb="4">
      <t>キン</t>
    </rPh>
    <phoneticPr fontId="2"/>
  </si>
  <si>
    <t>介護掛金</t>
    <rPh sb="0" eb="2">
      <t>カイゴ</t>
    </rPh>
    <rPh sb="2" eb="3">
      <t>カ</t>
    </rPh>
    <rPh sb="3" eb="4">
      <t>キン</t>
    </rPh>
    <phoneticPr fontId="2"/>
  </si>
  <si>
    <t>任継対象月数（今年度）</t>
    <rPh sb="0" eb="1">
      <t>ニン</t>
    </rPh>
    <rPh sb="1" eb="2">
      <t>ケイ</t>
    </rPh>
    <rPh sb="2" eb="4">
      <t>タイショウ</t>
    </rPh>
    <rPh sb="4" eb="5">
      <t>ツキ</t>
    </rPh>
    <rPh sb="5" eb="6">
      <t>スウ</t>
    </rPh>
    <rPh sb="7" eb="10">
      <t>コンネンド</t>
    </rPh>
    <phoneticPr fontId="2"/>
  </si>
  <si>
    <t>退職時年齢</t>
    <rPh sb="0" eb="3">
      <t>タイショクジ</t>
    </rPh>
    <rPh sb="3" eb="5">
      <t>ネンレイ</t>
    </rPh>
    <phoneticPr fontId="2"/>
  </si>
  <si>
    <t>複　利　現　価　（年４％）</t>
    <rPh sb="9" eb="10">
      <t>ネン</t>
    </rPh>
    <phoneticPr fontId="2"/>
  </si>
  <si>
    <t>介護保険対象（今年度）</t>
    <rPh sb="0" eb="2">
      <t>カイゴ</t>
    </rPh>
    <rPh sb="2" eb="4">
      <t>ホケン</t>
    </rPh>
    <rPh sb="4" eb="6">
      <t>タイショウ</t>
    </rPh>
    <rPh sb="7" eb="10">
      <t>コンネンド</t>
    </rPh>
    <phoneticPr fontId="2"/>
  </si>
  <si>
    <t>　　　　　　　　　　　　　　１　組合員氏名</t>
    <rPh sb="16" eb="19">
      <t>クミアイイン</t>
    </rPh>
    <rPh sb="19" eb="21">
      <t>シメイ</t>
    </rPh>
    <phoneticPr fontId="2"/>
  </si>
  <si>
    <t>任意継続掛金</t>
    <rPh sb="0" eb="2">
      <t>ニンイ</t>
    </rPh>
    <rPh sb="2" eb="4">
      <t>ケイゾク</t>
    </rPh>
    <rPh sb="4" eb="5">
      <t>カ</t>
    </rPh>
    <rPh sb="5" eb="6">
      <t>キン</t>
    </rPh>
    <phoneticPr fontId="2"/>
  </si>
  <si>
    <t>介護保険掛金</t>
    <rPh sb="0" eb="2">
      <t>カイゴ</t>
    </rPh>
    <rPh sb="2" eb="4">
      <t>ホケン</t>
    </rPh>
    <rPh sb="4" eb="5">
      <t>カ</t>
    </rPh>
    <rPh sb="5" eb="6">
      <t>キン</t>
    </rPh>
    <phoneticPr fontId="2"/>
  </si>
  <si>
    <t>月額掛金額</t>
    <rPh sb="0" eb="2">
      <t>ゲツガク</t>
    </rPh>
    <rPh sb="2" eb="3">
      <t>カ</t>
    </rPh>
    <rPh sb="3" eb="4">
      <t>キン</t>
    </rPh>
    <rPh sb="4" eb="5">
      <t>ガク</t>
    </rPh>
    <phoneticPr fontId="2"/>
  </si>
  <si>
    <t>　１　組合員氏名</t>
    <rPh sb="3" eb="6">
      <t>クミアイイン</t>
    </rPh>
    <rPh sb="6" eb="8">
      <t>シメイ</t>
    </rPh>
    <phoneticPr fontId="2"/>
  </si>
  <si>
    <t>　３　生年月日</t>
    <rPh sb="3" eb="5">
      <t>セイネン</t>
    </rPh>
    <rPh sb="5" eb="7">
      <t>ガッピ</t>
    </rPh>
    <phoneticPr fontId="2"/>
  </si>
  <si>
    <t>　４　採用年月日</t>
    <rPh sb="3" eb="5">
      <t>サイヨウ</t>
    </rPh>
    <rPh sb="5" eb="8">
      <t>ネンガッピ</t>
    </rPh>
    <phoneticPr fontId="2"/>
  </si>
  <si>
    <t>　５　退職年月日</t>
    <rPh sb="3" eb="5">
      <t>タイショク</t>
    </rPh>
    <rPh sb="5" eb="8">
      <t>ネンガッピ</t>
    </rPh>
    <phoneticPr fontId="2"/>
  </si>
  <si>
    <t>●　毎月払いを選択された場合は、前月末までに</t>
    <rPh sb="2" eb="4">
      <t>マイツキ</t>
    </rPh>
    <rPh sb="4" eb="5">
      <t>バラ</t>
    </rPh>
    <rPh sb="7" eb="9">
      <t>センタク</t>
    </rPh>
    <rPh sb="12" eb="14">
      <t>バアイ</t>
    </rPh>
    <rPh sb="16" eb="18">
      <t>ゼンゲツ</t>
    </rPh>
    <rPh sb="18" eb="19">
      <t>マツ</t>
    </rPh>
    <phoneticPr fontId="2"/>
  </si>
  <si>
    <t>を金融機関でお支払いいただきます。</t>
    <rPh sb="1" eb="3">
      <t>キンユウ</t>
    </rPh>
    <rPh sb="3" eb="5">
      <t>キカン</t>
    </rPh>
    <rPh sb="7" eb="9">
      <t>シハラ</t>
    </rPh>
    <phoneticPr fontId="2"/>
  </si>
  <si>
    <t>解　説</t>
    <rPh sb="0" eb="1">
      <t>カイ</t>
    </rPh>
    <rPh sb="2" eb="3">
      <t>セツ</t>
    </rPh>
    <phoneticPr fontId="2"/>
  </si>
  <si>
    <t>４０歳到達月</t>
    <rPh sb="2" eb="3">
      <t>サイ</t>
    </rPh>
    <rPh sb="3" eb="5">
      <t>トウタツ</t>
    </rPh>
    <rPh sb="5" eb="6">
      <t>ツキ</t>
    </rPh>
    <phoneticPr fontId="2"/>
  </si>
  <si>
    <t>※　払い込みが済んでいる期間に任意継続の資格喪失をされた場合は、残りの期間にかかる掛金をお返しします。</t>
    <rPh sb="2" eb="3">
      <t>ハラ</t>
    </rPh>
    <rPh sb="4" eb="5">
      <t>コミ</t>
    </rPh>
    <rPh sb="7" eb="8">
      <t>ス</t>
    </rPh>
    <rPh sb="12" eb="14">
      <t>キカン</t>
    </rPh>
    <rPh sb="15" eb="17">
      <t>ニンイ</t>
    </rPh>
    <rPh sb="17" eb="19">
      <t>ケイゾク</t>
    </rPh>
    <rPh sb="20" eb="22">
      <t>シカク</t>
    </rPh>
    <rPh sb="22" eb="24">
      <t>ソウシツ</t>
    </rPh>
    <rPh sb="28" eb="30">
      <t>バアイ</t>
    </rPh>
    <rPh sb="32" eb="33">
      <t>ノコ</t>
    </rPh>
    <rPh sb="35" eb="37">
      <t>キカン</t>
    </rPh>
    <rPh sb="41" eb="42">
      <t>カ</t>
    </rPh>
    <rPh sb="42" eb="43">
      <t>キン</t>
    </rPh>
    <rPh sb="45" eb="46">
      <t>カエ</t>
    </rPh>
    <phoneticPr fontId="2"/>
  </si>
  <si>
    <t>共済　太郎</t>
    <rPh sb="0" eb="2">
      <t>キョウサイ</t>
    </rPh>
    <rPh sb="3" eb="5">
      <t>タロウ</t>
    </rPh>
    <phoneticPr fontId="2"/>
  </si>
  <si>
    <t>　　　　　　　　　　　　　　２　組合員番号</t>
    <rPh sb="16" eb="19">
      <t>クミアイイン</t>
    </rPh>
    <rPh sb="19" eb="21">
      <t>バンゴウ</t>
    </rPh>
    <phoneticPr fontId="2"/>
  </si>
  <si>
    <t>　２　組合員番号</t>
    <rPh sb="3" eb="6">
      <t>クミアイイン</t>
    </rPh>
    <rPh sb="6" eb="8">
      <t>バンゴウ</t>
    </rPh>
    <phoneticPr fontId="2"/>
  </si>
  <si>
    <t>まで</t>
    <phoneticPr fontId="2"/>
  </si>
  <si>
    <t>４０歳到達月(介護保険徴収開始月)</t>
    <rPh sb="2" eb="3">
      <t>サイ</t>
    </rPh>
    <rPh sb="3" eb="5">
      <t>トウタツ</t>
    </rPh>
    <rPh sb="5" eb="6">
      <t>ツキ</t>
    </rPh>
    <rPh sb="7" eb="9">
      <t>カイゴ</t>
    </rPh>
    <rPh sb="9" eb="11">
      <t>ホケン</t>
    </rPh>
    <rPh sb="11" eb="13">
      <t>チョウシュウ</t>
    </rPh>
    <rPh sb="13" eb="15">
      <t>カイシ</t>
    </rPh>
    <rPh sb="15" eb="16">
      <t>ツキ</t>
    </rPh>
    <phoneticPr fontId="2"/>
  </si>
  <si>
    <t>　　　　　　　　　　　　　　６　退職時</t>
    <rPh sb="16" eb="19">
      <t>タイショクジ</t>
    </rPh>
    <phoneticPr fontId="2"/>
  </si>
  <si>
    <t>　　　　　　　　　　　　　　　　標準報酬月額</t>
    <rPh sb="16" eb="18">
      <t>ヒョウジュン</t>
    </rPh>
    <rPh sb="18" eb="20">
      <t>ホウシュウ</t>
    </rPh>
    <rPh sb="20" eb="22">
      <t>ゲツガク</t>
    </rPh>
    <phoneticPr fontId="2"/>
  </si>
  <si>
    <t>　６　退職時標準報酬月額</t>
    <rPh sb="3" eb="6">
      <t>タイショクジ</t>
    </rPh>
    <rPh sb="6" eb="8">
      <t>ヒョウジュン</t>
    </rPh>
    <rPh sb="8" eb="10">
      <t>ホウシュウ</t>
    </rPh>
    <rPh sb="10" eb="12">
      <t>ゲツガク</t>
    </rPh>
    <phoneticPr fontId="2"/>
  </si>
  <si>
    <t>算定基礎標準報酬月額</t>
    <rPh sb="0" eb="2">
      <t>サンテイ</t>
    </rPh>
    <rPh sb="2" eb="4">
      <t>キソ</t>
    </rPh>
    <rPh sb="4" eb="6">
      <t>ヒョウジュン</t>
    </rPh>
    <rPh sb="6" eb="8">
      <t>ホウシュウ</t>
    </rPh>
    <rPh sb="8" eb="10">
      <t>ゲツガク</t>
    </rPh>
    <phoneticPr fontId="2"/>
  </si>
  <si>
    <t>年２回払い金額　（初回）</t>
    <rPh sb="0" eb="1">
      <t>ネン</t>
    </rPh>
    <rPh sb="2" eb="3">
      <t>カイ</t>
    </rPh>
    <rPh sb="3" eb="4">
      <t>バラ</t>
    </rPh>
    <rPh sb="5" eb="7">
      <t>キンガク</t>
    </rPh>
    <rPh sb="9" eb="11">
      <t>ショカイ</t>
    </rPh>
    <phoneticPr fontId="2"/>
  </si>
  <si>
    <t>年２回払い金額　（２回目）</t>
    <rPh sb="0" eb="1">
      <t>ネン</t>
    </rPh>
    <rPh sb="2" eb="3">
      <t>カイ</t>
    </rPh>
    <rPh sb="3" eb="4">
      <t>バラ</t>
    </rPh>
    <rPh sb="5" eb="7">
      <t>キンガク</t>
    </rPh>
    <rPh sb="10" eb="11">
      <t>カイ</t>
    </rPh>
    <rPh sb="11" eb="12">
      <t>メ</t>
    </rPh>
    <phoneticPr fontId="2"/>
  </si>
  <si>
    <t>年１回払い金額</t>
    <rPh sb="0" eb="1">
      <t>ネン</t>
    </rPh>
    <rPh sb="2" eb="3">
      <t>カイ</t>
    </rPh>
    <rPh sb="3" eb="4">
      <t>ハラ</t>
    </rPh>
    <rPh sb="5" eb="7">
      <t>キンガク</t>
    </rPh>
    <phoneticPr fontId="2"/>
  </si>
  <si>
    <t>●　年度２回払いを選択された場合は</t>
    <rPh sb="2" eb="3">
      <t>ネン</t>
    </rPh>
    <rPh sb="3" eb="4">
      <t>ド</t>
    </rPh>
    <rPh sb="5" eb="6">
      <t>カイ</t>
    </rPh>
    <rPh sb="6" eb="7">
      <t>バラ</t>
    </rPh>
    <rPh sb="9" eb="11">
      <t>センタク</t>
    </rPh>
    <rPh sb="14" eb="16">
      <t>バアイ</t>
    </rPh>
    <phoneticPr fontId="2"/>
  </si>
  <si>
    <t>●　年度１回払いを選択された場合は</t>
    <rPh sb="2" eb="3">
      <t>ネン</t>
    </rPh>
    <rPh sb="3" eb="4">
      <t>ド</t>
    </rPh>
    <rPh sb="5" eb="6">
      <t>カイ</t>
    </rPh>
    <rPh sb="6" eb="7">
      <t>バラ</t>
    </rPh>
    <rPh sb="9" eb="11">
      <t>センタク</t>
    </rPh>
    <rPh sb="14" eb="16">
      <t>バアイ</t>
    </rPh>
    <phoneticPr fontId="2"/>
  </si>
  <si>
    <t>※　年度２回払い、年度１回払いの方には、払い込む月数により前納割引が適用されます。また、任継申し込み時に</t>
    <rPh sb="2" eb="4">
      <t>ネンド</t>
    </rPh>
    <rPh sb="5" eb="6">
      <t>カイ</t>
    </rPh>
    <rPh sb="6" eb="7">
      <t>ハラ</t>
    </rPh>
    <rPh sb="9" eb="11">
      <t>ネンド</t>
    </rPh>
    <rPh sb="12" eb="13">
      <t>カイ</t>
    </rPh>
    <rPh sb="13" eb="14">
      <t>ハラ</t>
    </rPh>
    <rPh sb="16" eb="17">
      <t>ホウ</t>
    </rPh>
    <rPh sb="20" eb="21">
      <t>ハラ</t>
    </rPh>
    <rPh sb="22" eb="23">
      <t>コ</t>
    </rPh>
    <rPh sb="24" eb="26">
      <t>ツキスウ</t>
    </rPh>
    <rPh sb="29" eb="31">
      <t>ゼンノウ</t>
    </rPh>
    <rPh sb="31" eb="33">
      <t>ワリビキ</t>
    </rPh>
    <rPh sb="34" eb="36">
      <t>テキヨウ</t>
    </rPh>
    <rPh sb="44" eb="45">
      <t>ニン</t>
    </rPh>
    <rPh sb="45" eb="46">
      <t>ケイ</t>
    </rPh>
    <rPh sb="46" eb="47">
      <t>モウ</t>
    </rPh>
    <rPh sb="48" eb="49">
      <t>コ</t>
    </rPh>
    <rPh sb="50" eb="51">
      <t>ジ</t>
    </rPh>
    <phoneticPr fontId="2"/>
  </si>
  <si>
    <r>
      <t>　　 選択された</t>
    </r>
    <r>
      <rPr>
        <u/>
        <sz val="11"/>
        <rFont val="ＭＳ Ｐゴシック"/>
        <family val="3"/>
        <charset val="128"/>
      </rPr>
      <t>払い込み方法は、年度途中での変更はできません</t>
    </r>
    <r>
      <rPr>
        <sz val="11"/>
        <rFont val="ＭＳ Ｐゴシック"/>
        <family val="3"/>
        <charset val="128"/>
      </rPr>
      <t>。</t>
    </r>
    <rPh sb="8" eb="9">
      <t>ハラ</t>
    </rPh>
    <rPh sb="10" eb="11">
      <t>コ</t>
    </rPh>
    <rPh sb="12" eb="14">
      <t>ホウホウ</t>
    </rPh>
    <rPh sb="16" eb="18">
      <t>ネンド</t>
    </rPh>
    <rPh sb="18" eb="20">
      <t>トチュウ</t>
    </rPh>
    <rPh sb="22" eb="24">
      <t>ヘンコウ</t>
    </rPh>
    <phoneticPr fontId="2"/>
  </si>
  <si>
    <t>※　指定された期日までに入金がない場合は、任意継続の資格が喪失されます。</t>
    <rPh sb="2" eb="4">
      <t>シテイ</t>
    </rPh>
    <rPh sb="7" eb="9">
      <t>キジツ</t>
    </rPh>
    <rPh sb="12" eb="14">
      <t>ニュウキン</t>
    </rPh>
    <rPh sb="17" eb="19">
      <t>バアイ</t>
    </rPh>
    <rPh sb="21" eb="23">
      <t>ニンイ</t>
    </rPh>
    <rPh sb="23" eb="25">
      <t>ケイゾク</t>
    </rPh>
    <rPh sb="26" eb="28">
      <t>シカク</t>
    </rPh>
    <rPh sb="29" eb="31">
      <t>ソウシツ</t>
    </rPh>
    <phoneticPr fontId="2"/>
  </si>
  <si>
    <t>　　 郵送いたします。</t>
    <rPh sb="3" eb="5">
      <t>ユウソウ</t>
    </rPh>
    <phoneticPr fontId="2"/>
  </si>
  <si>
    <t>初回（加入時）に</t>
    <rPh sb="0" eb="2">
      <t>ショカイ</t>
    </rPh>
    <rPh sb="3" eb="5">
      <t>カニュウ</t>
    </rPh>
    <rPh sb="5" eb="6">
      <t>ジ</t>
    </rPh>
    <phoneticPr fontId="2"/>
  </si>
  <si>
    <t>２回目（９月）に</t>
    <rPh sb="1" eb="3">
      <t>カイメ</t>
    </rPh>
    <rPh sb="5" eb="6">
      <t>ツキ</t>
    </rPh>
    <phoneticPr fontId="2"/>
  </si>
  <si>
    <t>※　次年度分の払込書は、「月払い」、「年度１回払い」の方は３月中旬、「年度２回払い」の方は３月中旬及び９月に</t>
    <rPh sb="13" eb="15">
      <t>ツキバラ</t>
    </rPh>
    <rPh sb="19" eb="21">
      <t>ネンド</t>
    </rPh>
    <rPh sb="22" eb="23">
      <t>カイ</t>
    </rPh>
    <rPh sb="23" eb="24">
      <t>ハラ</t>
    </rPh>
    <rPh sb="27" eb="28">
      <t>カタ</t>
    </rPh>
    <rPh sb="30" eb="31">
      <t>ガツ</t>
    </rPh>
    <rPh sb="31" eb="33">
      <t>チュウジュン</t>
    </rPh>
    <rPh sb="35" eb="37">
      <t>ネンド</t>
    </rPh>
    <rPh sb="38" eb="39">
      <t>カイ</t>
    </rPh>
    <rPh sb="39" eb="40">
      <t>ハラ</t>
    </rPh>
    <rPh sb="43" eb="44">
      <t>カタ</t>
    </rPh>
    <rPh sb="46" eb="47">
      <t>ガツ</t>
    </rPh>
    <rPh sb="47" eb="49">
      <t>チュウジュン</t>
    </rPh>
    <rPh sb="49" eb="50">
      <t>オヨ</t>
    </rPh>
    <rPh sb="52" eb="53">
      <t>ツキ</t>
    </rPh>
    <phoneticPr fontId="2"/>
  </si>
  <si>
    <t>　★　任意継続組合員の資格に関するお問い合わせは、医療保険課　資格担当へ　　　ｔｅｌ　03-5320-7324・7325</t>
    <rPh sb="3" eb="5">
      <t>ニンイ</t>
    </rPh>
    <rPh sb="5" eb="7">
      <t>ケイゾク</t>
    </rPh>
    <rPh sb="7" eb="10">
      <t>クミアイイン</t>
    </rPh>
    <rPh sb="11" eb="13">
      <t>シカク</t>
    </rPh>
    <rPh sb="14" eb="15">
      <t>カン</t>
    </rPh>
    <rPh sb="18" eb="19">
      <t>ト</t>
    </rPh>
    <rPh sb="20" eb="21">
      <t>ア</t>
    </rPh>
    <rPh sb="25" eb="27">
      <t>イリョウ</t>
    </rPh>
    <rPh sb="27" eb="30">
      <t>ホケンカ</t>
    </rPh>
    <rPh sb="31" eb="33">
      <t>シカク</t>
    </rPh>
    <rPh sb="33" eb="35">
      <t>タントウ</t>
    </rPh>
    <phoneticPr fontId="2"/>
  </si>
  <si>
    <t>※　上記金額は概算の金額です。（なお掛金率の正式決定は例年３月下旬です。）</t>
    <rPh sb="2" eb="4">
      <t>ジョウキ</t>
    </rPh>
    <rPh sb="4" eb="6">
      <t>キンガク</t>
    </rPh>
    <rPh sb="7" eb="9">
      <t>ガイサン</t>
    </rPh>
    <rPh sb="10" eb="12">
      <t>キンガク</t>
    </rPh>
    <rPh sb="18" eb="19">
      <t>カ</t>
    </rPh>
    <rPh sb="19" eb="20">
      <t>キン</t>
    </rPh>
    <rPh sb="20" eb="21">
      <t>リツ</t>
    </rPh>
    <rPh sb="22" eb="24">
      <t>セイシキ</t>
    </rPh>
    <rPh sb="24" eb="26">
      <t>ケッテイ</t>
    </rPh>
    <rPh sb="27" eb="29">
      <t>レイネン</t>
    </rPh>
    <rPh sb="30" eb="31">
      <t>ガツ</t>
    </rPh>
    <rPh sb="31" eb="33">
      <t>ゲジュン</t>
    </rPh>
    <phoneticPr fontId="2"/>
  </si>
  <si>
    <t>※　前納割引計算の場合も概算となります。</t>
    <rPh sb="2" eb="4">
      <t>ゼンノウ</t>
    </rPh>
    <rPh sb="4" eb="6">
      <t>ワリビキ</t>
    </rPh>
    <rPh sb="6" eb="8">
      <t>ケイサン</t>
    </rPh>
    <rPh sb="9" eb="11">
      <t>バアイ</t>
    </rPh>
    <rPh sb="12" eb="14">
      <t>ガイサン</t>
    </rPh>
    <phoneticPr fontId="2"/>
  </si>
  <si>
    <t>ご利用前に解説シートを必ずお読みください。</t>
    <rPh sb="1" eb="3">
      <t>リヨウ</t>
    </rPh>
    <rPh sb="3" eb="4">
      <t>マエ</t>
    </rPh>
    <rPh sb="5" eb="7">
      <t>カイセツ</t>
    </rPh>
    <rPh sb="11" eb="12">
      <t>カナラ</t>
    </rPh>
    <rPh sb="14" eb="15">
      <t>ヨ</t>
    </rPh>
    <phoneticPr fontId="2"/>
  </si>
  <si>
    <t>退職日の翌日が属する月の分は前納割引の対象月となりません</t>
    <rPh sb="0" eb="2">
      <t>タイショク</t>
    </rPh>
    <rPh sb="2" eb="3">
      <t>ヒ</t>
    </rPh>
    <rPh sb="4" eb="6">
      <t>ヨクジツ</t>
    </rPh>
    <rPh sb="7" eb="8">
      <t>ゾク</t>
    </rPh>
    <rPh sb="10" eb="11">
      <t>ツキ</t>
    </rPh>
    <rPh sb="12" eb="13">
      <t>ブン</t>
    </rPh>
    <rPh sb="14" eb="16">
      <t>ゼンノウ</t>
    </rPh>
    <rPh sb="16" eb="18">
      <t>ワリビキ</t>
    </rPh>
    <rPh sb="19" eb="21">
      <t>タイショウ</t>
    </rPh>
    <rPh sb="21" eb="22">
      <t>ツキ</t>
    </rPh>
    <phoneticPr fontId="2"/>
  </si>
  <si>
    <t>また、前納となる期間が2月未満の場合も割引対象となりません。</t>
    <rPh sb="3" eb="5">
      <t>ゼンノウ</t>
    </rPh>
    <rPh sb="8" eb="10">
      <t>キカン</t>
    </rPh>
    <rPh sb="12" eb="13">
      <t>ツキ</t>
    </rPh>
    <rPh sb="13" eb="15">
      <t>ミマン</t>
    </rPh>
    <rPh sb="16" eb="18">
      <t>バアイ</t>
    </rPh>
    <rPh sb="19" eb="21">
      <t>ワリビキ</t>
    </rPh>
    <rPh sb="21" eb="23">
      <t>タイショウ</t>
    </rPh>
    <phoneticPr fontId="2"/>
  </si>
  <si>
    <t>半年払終了</t>
    <rPh sb="0" eb="2">
      <t>ハントシ</t>
    </rPh>
    <rPh sb="2" eb="3">
      <t>バラ</t>
    </rPh>
    <rPh sb="3" eb="5">
      <t>シュウリョウ</t>
    </rPh>
    <phoneticPr fontId="2"/>
  </si>
  <si>
    <t>この計算シートは年度内に７５歳に到達する場合に対応しておりません。</t>
    <rPh sb="2" eb="4">
      <t>ケイサン</t>
    </rPh>
    <rPh sb="8" eb="11">
      <t>ネンドナイ</t>
    </rPh>
    <rPh sb="14" eb="15">
      <t>サイ</t>
    </rPh>
    <rPh sb="16" eb="18">
      <t>トウタツ</t>
    </rPh>
    <rPh sb="20" eb="22">
      <t>バアイ</t>
    </rPh>
    <rPh sb="23" eb="25">
      <t>タイオウ</t>
    </rPh>
    <phoneticPr fontId="2"/>
  </si>
  <si>
    <t>★　”計算シート”の１～６（色のついたセル）に必要事項を入力してください。</t>
    <rPh sb="3" eb="5">
      <t>ケイサン</t>
    </rPh>
    <rPh sb="14" eb="15">
      <t>イロ</t>
    </rPh>
    <rPh sb="23" eb="25">
      <t>ヒツヨウ</t>
    </rPh>
    <rPh sb="25" eb="27">
      <t>ジコウ</t>
    </rPh>
    <rPh sb="28" eb="30">
      <t>ニュウリョク</t>
    </rPh>
    <phoneticPr fontId="2"/>
  </si>
  <si>
    <t>★　計算式の入ったセルにはコメントをつけていますので参照してください。</t>
    <rPh sb="2" eb="5">
      <t>ケイサンシキ</t>
    </rPh>
    <rPh sb="6" eb="7">
      <t>ハイ</t>
    </rPh>
    <rPh sb="26" eb="28">
      <t>サンショウ</t>
    </rPh>
    <phoneticPr fontId="2"/>
  </si>
  <si>
    <t>前納割引額の実際の計算では、任継掛金と介護掛金は別々に計算します。</t>
    <phoneticPr fontId="2"/>
  </si>
  <si>
    <t>月途中の退職など、退職の時期等によっては前納額の算出に誤差が出る場合があります。</t>
    <rPh sb="0" eb="1">
      <t>ツキ</t>
    </rPh>
    <rPh sb="1" eb="3">
      <t>トチュウ</t>
    </rPh>
    <rPh sb="4" eb="6">
      <t>タイショク</t>
    </rPh>
    <rPh sb="9" eb="11">
      <t>タイショク</t>
    </rPh>
    <rPh sb="12" eb="15">
      <t>ジキトウ</t>
    </rPh>
    <rPh sb="20" eb="22">
      <t>マエノウ</t>
    </rPh>
    <rPh sb="22" eb="23">
      <t>ガク</t>
    </rPh>
    <rPh sb="24" eb="26">
      <t>サンシュツ</t>
    </rPh>
    <rPh sb="27" eb="28">
      <t>ゴ</t>
    </rPh>
    <rPh sb="28" eb="29">
      <t>サ</t>
    </rPh>
    <rPh sb="30" eb="31">
      <t>デ</t>
    </rPh>
    <rPh sb="32" eb="34">
      <t>バアイ</t>
    </rPh>
    <phoneticPr fontId="2"/>
  </si>
  <si>
    <t>【担当】　　</t>
  </si>
  <si>
    <t>（組合員資格）　東京都職員共済組合　年金保険部医療保険課資格担当　（電話）03-5320-7325</t>
  </si>
  <si>
    <t>（実際の掛金納付は、満７５歳の誕生日の属する月の前月まで）</t>
    <rPh sb="1" eb="3">
      <t>ジッサイ</t>
    </rPh>
    <rPh sb="4" eb="6">
      <t>カケキン</t>
    </rPh>
    <rPh sb="6" eb="8">
      <t>ノウフ</t>
    </rPh>
    <rPh sb="10" eb="11">
      <t>マン</t>
    </rPh>
    <rPh sb="13" eb="14">
      <t>サイ</t>
    </rPh>
    <rPh sb="15" eb="18">
      <t>タンジョウビ</t>
    </rPh>
    <rPh sb="19" eb="20">
      <t>ゾク</t>
    </rPh>
    <rPh sb="22" eb="23">
      <t>ツキ</t>
    </rPh>
    <rPh sb="24" eb="26">
      <t>ゼンゲツ</t>
    </rPh>
    <phoneticPr fontId="2"/>
  </si>
  <si>
    <t>任意継続掛金概算計算書（令和８年度）</t>
    <rPh sb="0" eb="2">
      <t>ニンイ</t>
    </rPh>
    <rPh sb="2" eb="4">
      <t>ケイゾク</t>
    </rPh>
    <rPh sb="4" eb="5">
      <t>カ</t>
    </rPh>
    <rPh sb="5" eb="6">
      <t>キン</t>
    </rPh>
    <rPh sb="6" eb="8">
      <t>ガイサン</t>
    </rPh>
    <rPh sb="8" eb="11">
      <t>ケイサンショ</t>
    </rPh>
    <rPh sb="12" eb="14">
      <t>レイワ</t>
    </rPh>
    <rPh sb="15" eb="16">
      <t>ネン</t>
    </rPh>
    <rPh sb="16" eb="17">
      <t>ド</t>
    </rPh>
    <phoneticPr fontId="2"/>
  </si>
  <si>
    <t>（令和８年４月１日以降に資格取得する任意継続組合員）</t>
    <rPh sb="1" eb="3">
      <t>レイワ</t>
    </rPh>
    <rPh sb="4" eb="5">
      <t>ネン</t>
    </rPh>
    <rPh sb="6" eb="7">
      <t>ガツ</t>
    </rPh>
    <rPh sb="8" eb="11">
      <t>ニチイコウ</t>
    </rPh>
    <rPh sb="12" eb="14">
      <t>シカク</t>
    </rPh>
    <rPh sb="14" eb="16">
      <t>シュトク</t>
    </rPh>
    <rPh sb="18" eb="20">
      <t>ニンイ</t>
    </rPh>
    <rPh sb="20" eb="22">
      <t>ケイゾク</t>
    </rPh>
    <rPh sb="22" eb="25">
      <t>クミアイイン</t>
    </rPh>
    <phoneticPr fontId="2"/>
  </si>
  <si>
    <t>（令和９年３月３１日退職者には使用できません）</t>
    <rPh sb="1" eb="3">
      <t>レイワ</t>
    </rPh>
    <rPh sb="4" eb="5">
      <t>ネン</t>
    </rPh>
    <rPh sb="6" eb="7">
      <t>ガツ</t>
    </rPh>
    <rPh sb="9" eb="10">
      <t>ニチ</t>
    </rPh>
    <rPh sb="10" eb="13">
      <t>タイショクシャ</t>
    </rPh>
    <rPh sb="15" eb="17">
      <t>シヨウ</t>
    </rPh>
    <phoneticPr fontId="2"/>
  </si>
  <si>
    <t>令和８年度　任継掛金率</t>
    <rPh sb="0" eb="2">
      <t>レイワ</t>
    </rPh>
    <rPh sb="3" eb="5">
      <t>ネンド</t>
    </rPh>
    <rPh sb="6" eb="7">
      <t>ニン</t>
    </rPh>
    <rPh sb="7" eb="8">
      <t>ツギ</t>
    </rPh>
    <rPh sb="8" eb="10">
      <t>カケガネ</t>
    </rPh>
    <rPh sb="10" eb="11">
      <t>リツ</t>
    </rPh>
    <phoneticPr fontId="2"/>
  </si>
  <si>
    <t>令和８年度　介護掛金率</t>
    <rPh sb="0" eb="2">
      <t>レイワ</t>
    </rPh>
    <rPh sb="3" eb="5">
      <t>ネンド</t>
    </rPh>
    <rPh sb="6" eb="8">
      <t>カイゴ</t>
    </rPh>
    <rPh sb="8" eb="10">
      <t>カケガネ</t>
    </rPh>
    <rPh sb="10" eb="11">
      <t>リツ</t>
    </rPh>
    <phoneticPr fontId="2"/>
  </si>
  <si>
    <t>★　”印刷シート”は、”計算シート”の結果表示です。本人へ渡すときに印刷して使用して下さい。</t>
    <rPh sb="34" eb="36">
      <t>インサツ</t>
    </rPh>
    <rPh sb="38" eb="40">
      <t>シヨウ</t>
    </rPh>
    <rPh sb="42" eb="43">
      <t>クダ</t>
    </rPh>
    <phoneticPr fontId="2"/>
  </si>
  <si>
    <t>★　複数年の計算を一度にすることはできません。</t>
    <rPh sb="2" eb="5">
      <t>フクスウネン</t>
    </rPh>
    <rPh sb="6" eb="8">
      <t>ケイサン</t>
    </rPh>
    <rPh sb="9" eb="11">
      <t>イチド</t>
    </rPh>
    <phoneticPr fontId="2"/>
  </si>
  <si>
    <r>
      <t>一ヶ月の概算掛金は、以下のとおりです。（</t>
    </r>
    <r>
      <rPr>
        <b/>
        <u/>
        <sz val="11"/>
        <rFont val="ＭＳ Ｐゴシック"/>
        <family val="3"/>
        <charset val="128"/>
      </rPr>
      <t>この金額は概算であり、決定額ではありません</t>
    </r>
    <r>
      <rPr>
        <b/>
        <sz val="11"/>
        <rFont val="ＭＳ Ｐゴシック"/>
        <family val="3"/>
        <charset val="128"/>
      </rPr>
      <t>）</t>
    </r>
    <rPh sb="0" eb="3">
      <t>イッカゲツ</t>
    </rPh>
    <rPh sb="4" eb="6">
      <t>ガイサン</t>
    </rPh>
    <rPh sb="6" eb="7">
      <t>カ</t>
    </rPh>
    <rPh sb="7" eb="8">
      <t>キン</t>
    </rPh>
    <rPh sb="10" eb="12">
      <t>イカ</t>
    </rPh>
    <rPh sb="22" eb="24">
      <t>キンガク</t>
    </rPh>
    <rPh sb="25" eb="27">
      <t>ガイサン</t>
    </rPh>
    <rPh sb="31" eb="33">
      <t>ケッテイ</t>
    </rPh>
    <rPh sb="33" eb="34">
      <t>ガク</t>
    </rPh>
    <phoneticPr fontId="2"/>
  </si>
  <si>
    <t>　★　掛金に関するお問い合わせは、管理部　会計課　出納担当へ　　S9000061@section.metro.tokyo.jp</t>
    <rPh sb="3" eb="4">
      <t>カ</t>
    </rPh>
    <rPh sb="4" eb="5">
      <t>キン</t>
    </rPh>
    <rPh sb="6" eb="7">
      <t>カン</t>
    </rPh>
    <rPh sb="10" eb="11">
      <t>ト</t>
    </rPh>
    <rPh sb="12" eb="13">
      <t>ア</t>
    </rPh>
    <rPh sb="17" eb="19">
      <t>カンリ</t>
    </rPh>
    <rPh sb="19" eb="20">
      <t>ブ</t>
    </rPh>
    <rPh sb="21" eb="24">
      <t>カイケイカ</t>
    </rPh>
    <rPh sb="25" eb="27">
      <t>スイトウ</t>
    </rPh>
    <rPh sb="27" eb="29">
      <t>タントウ</t>
    </rPh>
    <phoneticPr fontId="2"/>
  </si>
  <si>
    <t>令和８年度　子ども掛金率</t>
    <rPh sb="0" eb="2">
      <t>レイワ</t>
    </rPh>
    <rPh sb="3" eb="5">
      <t>ネンド</t>
    </rPh>
    <rPh sb="6" eb="7">
      <t>コ</t>
    </rPh>
    <rPh sb="9" eb="11">
      <t>カケガネ</t>
    </rPh>
    <rPh sb="11" eb="12">
      <t>リツ</t>
    </rPh>
    <phoneticPr fontId="2"/>
  </si>
  <si>
    <t>子ども掛金（Ｃ）</t>
    <rPh sb="0" eb="1">
      <t>コ</t>
    </rPh>
    <rPh sb="3" eb="4">
      <t>カ</t>
    </rPh>
    <rPh sb="4" eb="5">
      <t>キン</t>
    </rPh>
    <phoneticPr fontId="2"/>
  </si>
  <si>
    <t>子ども掛金</t>
    <rPh sb="0" eb="1">
      <t>コ</t>
    </rPh>
    <rPh sb="3" eb="4">
      <t>カ</t>
    </rPh>
    <rPh sb="4" eb="5">
      <t>キン</t>
    </rPh>
    <phoneticPr fontId="2"/>
  </si>
  <si>
    <t>※　この印刷シートは年度内に７５歳に到達する場合に対応しておりません。</t>
    <rPh sb="4" eb="6">
      <t>インサツ</t>
    </rPh>
    <rPh sb="10" eb="13">
      <t>ネンドナイ</t>
    </rPh>
    <rPh sb="16" eb="17">
      <t>サイ</t>
    </rPh>
    <rPh sb="18" eb="20">
      <t>トウタツ</t>
    </rPh>
    <rPh sb="22" eb="24">
      <t>バアイ</t>
    </rPh>
    <rPh sb="25" eb="27">
      <t>タイオウ</t>
    </rPh>
    <phoneticPr fontId="2"/>
  </si>
  <si>
    <t>　　　（実際の掛金納付は、満７５歳の誕生日の属する月の前月まで）</t>
    <rPh sb="22" eb="23">
      <t>ゾク</t>
    </rPh>
    <rPh sb="25" eb="26">
      <t>ツキ</t>
    </rPh>
    <rPh sb="27" eb="29">
      <t>ゼンゲツ</t>
    </rPh>
    <phoneticPr fontId="2"/>
  </si>
  <si>
    <t>★　算出される掛金額はあくまで概算となります、確定額ではありません。</t>
    <rPh sb="2" eb="4">
      <t>サンシュツ</t>
    </rPh>
    <rPh sb="9" eb="10">
      <t>ガク</t>
    </rPh>
    <rPh sb="16" eb="17">
      <t>サン</t>
    </rPh>
    <rPh sb="23" eb="25">
      <t>カクテイ</t>
    </rPh>
    <rPh sb="25" eb="26">
      <t>ガク</t>
    </rPh>
    <phoneticPr fontId="2"/>
  </si>
  <si>
    <r>
      <t>（掛金）　　　　　 東京都職員共済組合　管理部会計課出納担当　　</t>
    </r>
    <r>
      <rPr>
        <sz val="12"/>
        <color rgb="FFFF0000"/>
        <rFont val="Segoe UI Symbol"/>
        <family val="3"/>
      </rPr>
      <t>✉</t>
    </r>
    <r>
      <rPr>
        <sz val="12"/>
        <color rgb="FFFF0000"/>
        <rFont val="Calibri"/>
        <family val="3"/>
      </rPr>
      <t>S9000061@section.metro.tokyo.jp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</si>
</sst>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0000"/>
    <numFmt numFmtId="177" formatCode="#,##0\ &quot;円&quot;"/>
    <numFmt numFmtId="178" formatCode="0\ &quot;歳&quot;"/>
    <numFmt numFmtId="179" formatCode="0\ &quot;年&quot;"/>
    <numFmt numFmtId="180" formatCode="[$-411]ggge&quot;年&quot;m&quot;月&quot;"/>
    <numFmt numFmtId="181" formatCode="0\ &quot;ヶ月&quot;"/>
    <numFmt numFmtId="182" formatCode="00000000"/>
    <numFmt numFmtId="183" formatCode="0\ &quot;月前納&quot;"/>
    <numFmt numFmtId="184" formatCode="0.0000\ &quot;‰&quot;"/>
    <numFmt numFmtId="185" formatCode="[$-411]ggge&quot;年&quot;m&quot;月&quot;d&quot;日&quot;;@"/>
    <numFmt numFmtId="186" formatCode="0.0000\ &quot;‰）&quot;"/>
  </numFmts>
  <fonts count="27"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9"/>
      <color indexed="81"/>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u/>
      <sz val="11"/>
      <name val="ＭＳ Ｐゴシック"/>
      <family val="3"/>
      <charset val="128"/>
    </font>
    <font>
      <b/>
      <sz val="12"/>
      <name val="ＭＳ Ｐゴシック"/>
      <family val="3"/>
      <charset val="128"/>
    </font>
    <font>
      <b/>
      <sz val="16"/>
      <color indexed="10"/>
      <name val="ＭＳ Ｐゴシック"/>
      <family val="3"/>
      <charset val="128"/>
    </font>
    <font>
      <sz val="11"/>
      <color indexed="10"/>
      <name val="ＭＳ Ｐゴシック"/>
      <family val="3"/>
      <charset val="128"/>
    </font>
    <font>
      <b/>
      <sz val="14"/>
      <name val="ＭＳ Ｐゴシック"/>
      <family val="3"/>
      <charset val="128"/>
    </font>
    <font>
      <b/>
      <sz val="10"/>
      <name val="ＭＳ Ｐゴシック"/>
      <family val="3"/>
      <charset val="128"/>
    </font>
    <font>
      <sz val="9"/>
      <color theme="1" tint="0.34998626667073579"/>
      <name val="ＭＳ Ｐゴシック"/>
      <family val="3"/>
      <charset val="128"/>
    </font>
    <font>
      <sz val="11"/>
      <color rgb="FFFF0000"/>
      <name val="ＭＳ Ｐゴシック"/>
      <family val="3"/>
      <charset val="128"/>
    </font>
    <font>
      <b/>
      <sz val="11"/>
      <color rgb="FFFF0000"/>
      <name val="ＭＳ Ｐゴシック"/>
      <family val="3"/>
      <charset val="128"/>
    </font>
    <font>
      <b/>
      <sz val="12"/>
      <color rgb="FFFF0000"/>
      <name val="ＭＳ Ｐゴシック"/>
      <family val="3"/>
      <charset val="128"/>
    </font>
    <font>
      <b/>
      <sz val="12"/>
      <color theme="9" tint="-0.499984740745262"/>
      <name val="ＭＳ Ｐゴシック"/>
      <family val="3"/>
      <charset val="128"/>
    </font>
    <font>
      <sz val="12"/>
      <color rgb="FFFF0000"/>
      <name val="HGPｺﾞｼｯｸM"/>
      <family val="3"/>
      <charset val="128"/>
    </font>
    <font>
      <b/>
      <sz val="12"/>
      <color indexed="10"/>
      <name val="ＭＳ Ｐゴシック"/>
      <family val="3"/>
      <charset val="128"/>
    </font>
    <font>
      <b/>
      <u/>
      <sz val="11"/>
      <name val="ＭＳ Ｐゴシック"/>
      <family val="3"/>
      <charset val="128"/>
    </font>
    <font>
      <sz val="12"/>
      <color rgb="FFFF0000"/>
      <name val="Segoe UI Symbol"/>
      <family val="3"/>
    </font>
    <font>
      <sz val="12"/>
      <color rgb="FFFF0000"/>
      <name val="Calibri"/>
      <family val="3"/>
    </font>
  </fonts>
  <fills count="3">
    <fill>
      <patternFill patternType="none"/>
    </fill>
    <fill>
      <patternFill patternType="gray125"/>
    </fill>
    <fill>
      <patternFill patternType="solid">
        <fgColor indexed="4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75">
    <xf numFmtId="0" fontId="0" fillId="0" borderId="0" xfId="0"/>
    <xf numFmtId="0" fontId="0" fillId="0" borderId="0" xfId="0" applyAlignment="1">
      <alignment horizontal="center"/>
    </xf>
    <xf numFmtId="176" fontId="0" fillId="0" borderId="0" xfId="0" applyNumberFormat="1"/>
    <xf numFmtId="58" fontId="0" fillId="0" borderId="0" xfId="0" applyNumberFormat="1"/>
    <xf numFmtId="58" fontId="0" fillId="2" borderId="1" xfId="0" applyNumberFormat="1" applyFill="1" applyBorder="1"/>
    <xf numFmtId="0" fontId="3" fillId="0" borderId="0" xfId="0" applyFont="1" applyAlignment="1">
      <alignment horizontal="right"/>
    </xf>
    <xf numFmtId="0" fontId="3" fillId="0" borderId="0" xfId="0" applyFont="1"/>
    <xf numFmtId="177" fontId="3" fillId="0" borderId="0" xfId="1" applyNumberFormat="1" applyFont="1" applyFill="1" applyBorder="1"/>
    <xf numFmtId="180" fontId="0" fillId="0" borderId="0" xfId="1" applyNumberFormat="1" applyFont="1"/>
    <xf numFmtId="181" fontId="0" fillId="0" borderId="0" xfId="0" applyNumberFormat="1" applyAlignment="1">
      <alignment horizontal="right"/>
    </xf>
    <xf numFmtId="0" fontId="1" fillId="0" borderId="0" xfId="0" applyFont="1" applyAlignment="1">
      <alignment horizontal="right"/>
    </xf>
    <xf numFmtId="183" fontId="0" fillId="0" borderId="0" xfId="1" applyNumberFormat="1" applyFont="1" applyAlignment="1">
      <alignment horizontal="right"/>
    </xf>
    <xf numFmtId="181" fontId="0" fillId="0" borderId="0" xfId="0" applyNumberFormat="1"/>
    <xf numFmtId="177" fontId="3" fillId="0" borderId="0" xfId="0" applyNumberFormat="1" applyFont="1"/>
    <xf numFmtId="177" fontId="1" fillId="0" borderId="0" xfId="1" applyNumberFormat="1" applyFont="1" applyFill="1" applyBorder="1"/>
    <xf numFmtId="182" fontId="0" fillId="2" borderId="1" xfId="0" applyNumberFormat="1" applyFill="1" applyBorder="1" applyAlignment="1">
      <alignment horizontal="right"/>
    </xf>
    <xf numFmtId="0" fontId="6" fillId="0" borderId="0" xfId="0" applyFont="1"/>
    <xf numFmtId="0" fontId="1" fillId="0" borderId="0" xfId="0" applyFont="1"/>
    <xf numFmtId="0" fontId="1" fillId="0" borderId="0" xfId="0" applyFont="1" applyAlignment="1">
      <alignment horizontal="distributed" vertical="center" justifyLastLine="1"/>
    </xf>
    <xf numFmtId="177" fontId="1" fillId="0" borderId="0" xfId="1" applyNumberFormat="1" applyFont="1"/>
    <xf numFmtId="178" fontId="1" fillId="0" borderId="0" xfId="0" applyNumberFormat="1" applyFont="1"/>
    <xf numFmtId="179" fontId="1" fillId="0" borderId="0" xfId="0" applyNumberFormat="1" applyFont="1" applyAlignment="1">
      <alignment horizontal="right"/>
    </xf>
    <xf numFmtId="180" fontId="1" fillId="0" borderId="0" xfId="1" applyNumberFormat="1" applyFont="1"/>
    <xf numFmtId="181" fontId="1" fillId="0" borderId="0" xfId="0" applyNumberFormat="1" applyFont="1"/>
    <xf numFmtId="181" fontId="1" fillId="0" borderId="0" xfId="0" applyNumberFormat="1" applyFont="1" applyAlignment="1">
      <alignment horizontal="right"/>
    </xf>
    <xf numFmtId="0" fontId="7" fillId="0" borderId="0" xfId="0" applyFont="1"/>
    <xf numFmtId="177" fontId="3" fillId="0" borderId="2" xfId="1" applyNumberFormat="1" applyFont="1" applyFill="1" applyBorder="1"/>
    <xf numFmtId="0" fontId="1" fillId="0" borderId="2" xfId="0" applyFont="1" applyBorder="1" applyAlignment="1">
      <alignment horizontal="distributed" justifyLastLine="1"/>
    </xf>
    <xf numFmtId="0" fontId="7" fillId="0" borderId="3" xfId="0" applyFont="1" applyBorder="1" applyAlignment="1">
      <alignment horizontal="distributed" justifyLastLine="1"/>
    </xf>
    <xf numFmtId="177" fontId="3" fillId="0" borderId="3" xfId="1" applyNumberFormat="1" applyFont="1" applyFill="1" applyBorder="1"/>
    <xf numFmtId="0" fontId="10" fillId="0" borderId="0" xfId="0" applyFont="1"/>
    <xf numFmtId="0" fontId="10" fillId="0" borderId="0" xfId="0" applyFont="1" applyAlignment="1">
      <alignment horizontal="left"/>
    </xf>
    <xf numFmtId="182" fontId="10" fillId="0" borderId="0" xfId="0" applyNumberFormat="1" applyFont="1" applyAlignment="1">
      <alignment horizontal="left"/>
    </xf>
    <xf numFmtId="58" fontId="10" fillId="0" borderId="0" xfId="0" applyNumberFormat="1" applyFont="1" applyAlignment="1">
      <alignment horizontal="left"/>
    </xf>
    <xf numFmtId="177" fontId="10" fillId="0" borderId="0" xfId="1" applyNumberFormat="1" applyFont="1" applyFill="1" applyBorder="1" applyAlignment="1">
      <alignment horizontal="left"/>
    </xf>
    <xf numFmtId="0" fontId="7" fillId="0" borderId="2" xfId="0" applyFont="1" applyBorder="1" applyAlignment="1">
      <alignment horizontal="distributed" justifyLastLine="1"/>
    </xf>
    <xf numFmtId="177" fontId="1" fillId="0" borderId="0" xfId="1" quotePrefix="1" applyNumberFormat="1" applyFont="1" applyFill="1" applyBorder="1"/>
    <xf numFmtId="177" fontId="0" fillId="0" borderId="0" xfId="1" quotePrefix="1" applyNumberFormat="1" applyFont="1"/>
    <xf numFmtId="0" fontId="9" fillId="0" borderId="0" xfId="0" applyFont="1"/>
    <xf numFmtId="177" fontId="3" fillId="0" borderId="0" xfId="0" quotePrefix="1" applyNumberFormat="1" applyFont="1"/>
    <xf numFmtId="177" fontId="1" fillId="2" borderId="1" xfId="1" applyNumberFormat="1" applyFill="1" applyBorder="1"/>
    <xf numFmtId="180" fontId="9" fillId="0" borderId="0" xfId="1" applyNumberFormat="1" applyFont="1" applyAlignment="1">
      <alignment horizontal="right"/>
    </xf>
    <xf numFmtId="185" fontId="0" fillId="0" borderId="0" xfId="0" applyNumberFormat="1"/>
    <xf numFmtId="184" fontId="1" fillId="0" borderId="0" xfId="0" applyNumberFormat="1" applyFont="1"/>
    <xf numFmtId="0" fontId="12" fillId="0" borderId="0" xfId="0" applyFont="1"/>
    <xf numFmtId="0" fontId="0" fillId="0" borderId="0" xfId="0" applyAlignment="1">
      <alignment vertical="center" textRotation="255" wrapText="1"/>
    </xf>
    <xf numFmtId="0" fontId="13" fillId="0" borderId="0" xfId="0" applyFont="1"/>
    <xf numFmtId="0" fontId="14" fillId="0" borderId="0" xfId="0" applyFont="1"/>
    <xf numFmtId="0" fontId="15" fillId="0" borderId="0" xfId="0" applyFont="1"/>
    <xf numFmtId="0" fontId="0" fillId="2" borderId="1" xfId="0" applyFill="1" applyBorder="1"/>
    <xf numFmtId="0" fontId="17" fillId="0" borderId="0" xfId="0" applyFont="1" applyAlignment="1">
      <alignment horizontal="right"/>
    </xf>
    <xf numFmtId="58" fontId="6" fillId="0" borderId="0" xfId="0" applyNumberFormat="1" applyFont="1"/>
    <xf numFmtId="184" fontId="0" fillId="0" borderId="0" xfId="0" applyNumberFormat="1"/>
    <xf numFmtId="177" fontId="1" fillId="0" borderId="0" xfId="1" applyNumberFormat="1" applyFont="1" applyFill="1"/>
    <xf numFmtId="178" fontId="0" fillId="0" borderId="0" xfId="0" applyNumberFormat="1"/>
    <xf numFmtId="179" fontId="3" fillId="0" borderId="0" xfId="0" applyNumberFormat="1" applyFont="1" applyAlignment="1">
      <alignment horizontal="right"/>
    </xf>
    <xf numFmtId="0" fontId="0" fillId="0" borderId="0" xfId="0" applyAlignment="1">
      <alignment horizontal="left" indent="1"/>
    </xf>
    <xf numFmtId="0" fontId="18" fillId="0" borderId="0" xfId="0" applyFont="1"/>
    <xf numFmtId="14" fontId="0" fillId="0" borderId="0" xfId="0" applyNumberFormat="1"/>
    <xf numFmtId="0" fontId="16" fillId="0" borderId="0" xfId="0" applyFont="1" applyAlignment="1">
      <alignment horizontal="center"/>
    </xf>
    <xf numFmtId="0" fontId="20" fillId="0" borderId="0" xfId="0" applyFont="1"/>
    <xf numFmtId="0" fontId="21" fillId="0" borderId="0" xfId="0" applyFont="1"/>
    <xf numFmtId="0" fontId="22" fillId="0" borderId="0" xfId="0" applyFont="1" applyAlignment="1">
      <alignment vertical="center"/>
    </xf>
    <xf numFmtId="0" fontId="0" fillId="0" borderId="0" xfId="0" applyAlignment="1">
      <alignment horizontal="right"/>
    </xf>
    <xf numFmtId="186" fontId="0" fillId="0" borderId="0" xfId="0" applyNumberFormat="1"/>
    <xf numFmtId="186" fontId="1" fillId="0" borderId="0" xfId="0" applyNumberFormat="1" applyFont="1"/>
    <xf numFmtId="0" fontId="0" fillId="0" borderId="3" xfId="0" applyBorder="1" applyAlignment="1">
      <alignment horizontal="distributed" justifyLastLine="1"/>
    </xf>
    <xf numFmtId="0" fontId="22" fillId="0" borderId="0" xfId="0" applyFont="1" applyAlignment="1">
      <alignment horizontal="center" vertical="center"/>
    </xf>
    <xf numFmtId="0" fontId="0" fillId="0" borderId="0" xfId="0" applyAlignment="1">
      <alignment horizontal="center"/>
    </xf>
    <xf numFmtId="0" fontId="23" fillId="0" borderId="0" xfId="0" applyFont="1" applyAlignment="1">
      <alignment horizontal="center" vertical="center" wrapText="1"/>
    </xf>
    <xf numFmtId="0" fontId="16" fillId="0" borderId="0" xfId="0" applyFont="1" applyAlignment="1">
      <alignment horizontal="center"/>
    </xf>
    <xf numFmtId="0" fontId="19" fillId="0" borderId="0" xfId="0" applyFont="1" applyAlignment="1">
      <alignment horizontal="center"/>
    </xf>
    <xf numFmtId="0" fontId="5" fillId="0" borderId="0" xfId="0" applyFont="1" applyAlignment="1">
      <alignment horizontal="distributed" vertical="center"/>
    </xf>
    <xf numFmtId="0" fontId="8" fillId="0" borderId="0" xfId="0" applyFont="1" applyAlignment="1">
      <alignment horizontal="distributed" vertical="center"/>
    </xf>
    <xf numFmtId="0" fontId="3"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247649</xdr:colOff>
      <xdr:row>21</xdr:row>
      <xdr:rowOff>135255</xdr:rowOff>
    </xdr:from>
    <xdr:to>
      <xdr:col>12</xdr:col>
      <xdr:colOff>49530</xdr:colOff>
      <xdr:row>26</xdr:row>
      <xdr:rowOff>152400</xdr:rowOff>
    </xdr:to>
    <xdr:sp macro="" textlink="">
      <xdr:nvSpPr>
        <xdr:cNvPr id="2" name="正方形/長方形 1">
          <a:extLst>
            <a:ext uri="{FF2B5EF4-FFF2-40B4-BE49-F238E27FC236}">
              <a16:creationId xmlns:a16="http://schemas.microsoft.com/office/drawing/2014/main" id="{4A021990-EF0A-C426-FE8E-BB42CC10C4EE}"/>
            </a:ext>
          </a:extLst>
        </xdr:cNvPr>
        <xdr:cNvSpPr/>
      </xdr:nvSpPr>
      <xdr:spPr bwMode="auto">
        <a:xfrm>
          <a:off x="247649" y="3907155"/>
          <a:ext cx="6469381" cy="874395"/>
        </a:xfrm>
        <a:prstGeom prst="rect">
          <a:avLst/>
        </a:prstGeom>
        <a:solidFill>
          <a:srgbClr val="0070C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200" b="1">
              <a:solidFill>
                <a:schemeClr val="bg1"/>
              </a:solidFill>
            </a:rPr>
            <a:t>【</a:t>
          </a:r>
          <a:r>
            <a:rPr kumimoji="1" lang="ja-JP" altLang="en-US" sz="1200" b="1">
              <a:solidFill>
                <a:schemeClr val="bg1"/>
              </a:solidFill>
            </a:rPr>
            <a:t>令和８年２月２４日　一部修正</a:t>
          </a:r>
          <a:r>
            <a:rPr kumimoji="1" lang="en-US" altLang="ja-JP" sz="1200" b="1">
              <a:solidFill>
                <a:schemeClr val="bg1"/>
              </a:solidFill>
            </a:rPr>
            <a:t>】</a:t>
          </a:r>
        </a:p>
        <a:p>
          <a:pPr algn="l"/>
          <a:endParaRPr kumimoji="1" lang="en-US" altLang="ja-JP" sz="400" b="1">
            <a:solidFill>
              <a:schemeClr val="bg1"/>
            </a:solidFill>
          </a:endParaRPr>
        </a:p>
        <a:p>
          <a:pPr algn="l"/>
          <a:r>
            <a:rPr kumimoji="1" lang="ja-JP" altLang="en-US" sz="1100" b="1">
              <a:solidFill>
                <a:schemeClr val="bg1"/>
              </a:solidFill>
            </a:rPr>
            <a:t>　「印刷シート」タブの</a:t>
          </a:r>
          <a:r>
            <a:rPr kumimoji="1" lang="en-US" altLang="ja-JP" sz="1100" b="1">
              <a:solidFill>
                <a:schemeClr val="bg1"/>
              </a:solidFill>
            </a:rPr>
            <a:t>C34</a:t>
          </a:r>
          <a:r>
            <a:rPr kumimoji="1" lang="ja-JP" altLang="en-US" sz="1100" b="1">
              <a:solidFill>
                <a:schemeClr val="bg1"/>
              </a:solidFill>
            </a:rPr>
            <a:t>セルに一部不具合（介護なしの場合子ども掛金が合算されない）がありましたので</a:t>
          </a:r>
          <a:endParaRPr kumimoji="1" lang="en-US" altLang="ja-JP" sz="1100" b="1">
            <a:solidFill>
              <a:schemeClr val="bg1"/>
            </a:solidFill>
          </a:endParaRPr>
        </a:p>
        <a:p>
          <a:pPr algn="l"/>
          <a:r>
            <a:rPr kumimoji="1" lang="ja-JP" altLang="en-US" sz="1100" b="1">
              <a:solidFill>
                <a:schemeClr val="bg1"/>
              </a:solidFill>
            </a:rPr>
            <a:t>修正しました。計算結果自体には影響ございません。</a:t>
          </a:r>
          <a:endParaRPr kumimoji="1" lang="en-US" altLang="ja-JP" sz="11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478154</xdr:colOff>
      <xdr:row>25</xdr:row>
      <xdr:rowOff>41275</xdr:rowOff>
    </xdr:from>
    <xdr:to>
      <xdr:col>7</xdr:col>
      <xdr:colOff>479213</xdr:colOff>
      <xdr:row>31</xdr:row>
      <xdr:rowOff>129963</xdr:rowOff>
    </xdr:to>
    <xdr:sp macro="" textlink="">
      <xdr:nvSpPr>
        <xdr:cNvPr id="2" name="吹き出し: 折線 1">
          <a:extLst>
            <a:ext uri="{FF2B5EF4-FFF2-40B4-BE49-F238E27FC236}">
              <a16:creationId xmlns:a16="http://schemas.microsoft.com/office/drawing/2014/main" id="{F196EA8B-685A-4C51-7A08-BC216D7A2784}"/>
            </a:ext>
          </a:extLst>
        </xdr:cNvPr>
        <xdr:cNvSpPr/>
      </xdr:nvSpPr>
      <xdr:spPr bwMode="auto">
        <a:xfrm>
          <a:off x="4432087" y="4503208"/>
          <a:ext cx="4615393" cy="1053888"/>
        </a:xfrm>
        <a:prstGeom prst="borderCallout2">
          <a:avLst>
            <a:gd name="adj1" fmla="val 46280"/>
            <a:gd name="adj2" fmla="val 32"/>
            <a:gd name="adj3" fmla="val 7746"/>
            <a:gd name="adj4" fmla="val -9745"/>
            <a:gd name="adj5" fmla="val -193423"/>
            <a:gd name="adj6" fmla="val -21725"/>
          </a:avLst>
        </a:prstGeom>
        <a:solidFill>
          <a:srgbClr val="0070C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1">
              <a:solidFill>
                <a:schemeClr val="bg1"/>
              </a:solidFill>
              <a:latin typeface="Meiryo UI" panose="020B0604030504040204" pitchFamily="50" charset="-128"/>
              <a:ea typeface="Meiryo UI" panose="020B0604030504040204" pitchFamily="50" charset="-128"/>
            </a:rPr>
            <a:t>　日数カウントの都合上、介護保険対象者の退職日が２月２８日又は２９日の場合、「介護対象外」若しくはエラー表示が出てしまうことがありますので、その場合は、退職日を「２月２７日」で設定してください。</a:t>
          </a:r>
          <a:endParaRPr kumimoji="1" lang="en-US" altLang="ja-JP" sz="1100" b="1">
            <a:solidFill>
              <a:schemeClr val="bg1"/>
            </a:solidFill>
            <a:latin typeface="Meiryo UI" panose="020B0604030504040204" pitchFamily="50" charset="-128"/>
            <a:ea typeface="Meiryo UI" panose="020B0604030504040204" pitchFamily="50" charset="-128"/>
          </a:endParaRPr>
        </a:p>
        <a:p>
          <a:pPr algn="l"/>
          <a:r>
            <a:rPr kumimoji="1" lang="en-US" altLang="ja-JP" sz="1100" b="1">
              <a:solidFill>
                <a:schemeClr val="bg1"/>
              </a:solidFill>
              <a:latin typeface="Meiryo UI" panose="020B0604030504040204" pitchFamily="50" charset="-128"/>
              <a:ea typeface="Meiryo UI" panose="020B0604030504040204" pitchFamily="50" charset="-128"/>
            </a:rPr>
            <a:t>※</a:t>
          </a:r>
          <a:r>
            <a:rPr kumimoji="1" lang="ja-JP" altLang="en-US" sz="1100" b="1">
              <a:solidFill>
                <a:schemeClr val="bg1"/>
              </a:solidFill>
              <a:latin typeface="Meiryo UI" panose="020B0604030504040204" pitchFamily="50" charset="-128"/>
              <a:ea typeface="Meiryo UI" panose="020B0604030504040204" pitchFamily="50" charset="-128"/>
            </a:rPr>
            <a:t>　本計算シートはあくまで試算となりますのでご了解ください。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57571-F396-4DAC-8139-B295EE2E6CC3}">
  <sheetPr codeName="Sheet3">
    <tabColor indexed="13"/>
  </sheetPr>
  <dimension ref="A2:M20"/>
  <sheetViews>
    <sheetView showGridLines="0" workbookViewId="0">
      <selection activeCell="H1" sqref="H1"/>
    </sheetView>
  </sheetViews>
  <sheetFormatPr defaultRowHeight="13.2" x14ac:dyDescent="0.2"/>
  <cols>
    <col min="1" max="1" width="5.44140625" customWidth="1"/>
    <col min="2" max="2" width="2.88671875" customWidth="1"/>
  </cols>
  <sheetData>
    <row r="2" spans="1:13" s="47" customFormat="1" ht="19.2" x14ac:dyDescent="0.25">
      <c r="A2" s="46" t="s">
        <v>25</v>
      </c>
    </row>
    <row r="3" spans="1:13" s="46" customFormat="1" ht="14.25" customHeight="1" x14ac:dyDescent="0.25"/>
    <row r="4" spans="1:13" ht="14.4" x14ac:dyDescent="0.2">
      <c r="B4" s="44"/>
      <c r="C4" s="44"/>
      <c r="D4" s="44"/>
      <c r="E4" s="44"/>
      <c r="F4" s="44"/>
      <c r="G4" s="44"/>
      <c r="H4" s="44"/>
      <c r="I4" s="44"/>
      <c r="J4" s="44"/>
      <c r="K4" s="44"/>
      <c r="L4" s="44"/>
      <c r="M4" s="44"/>
    </row>
    <row r="5" spans="1:13" ht="14.4" x14ac:dyDescent="0.2">
      <c r="B5" s="60" t="s">
        <v>57</v>
      </c>
      <c r="C5" s="60"/>
      <c r="D5" s="44"/>
      <c r="E5" s="44"/>
      <c r="F5" s="44"/>
      <c r="G5" s="44"/>
      <c r="H5" s="44"/>
      <c r="I5" s="44"/>
      <c r="J5" s="44"/>
      <c r="K5" s="44"/>
      <c r="L5" s="44"/>
      <c r="M5" s="44"/>
    </row>
    <row r="6" spans="1:13" ht="14.4" x14ac:dyDescent="0.2">
      <c r="B6" s="60"/>
      <c r="C6" s="60"/>
      <c r="D6" s="44"/>
      <c r="E6" s="44"/>
      <c r="F6" s="44"/>
      <c r="G6" s="44"/>
      <c r="H6" s="44"/>
      <c r="I6" s="44"/>
      <c r="J6" s="44"/>
      <c r="K6" s="44"/>
      <c r="L6" s="44"/>
      <c r="M6" s="44"/>
    </row>
    <row r="7" spans="1:13" ht="14.4" x14ac:dyDescent="0.2">
      <c r="B7" s="60" t="s">
        <v>58</v>
      </c>
      <c r="C7" s="60"/>
      <c r="D7" s="44"/>
      <c r="E7" s="44"/>
      <c r="F7" s="44"/>
      <c r="G7" s="44"/>
      <c r="H7" s="44"/>
      <c r="I7" s="44"/>
      <c r="J7" s="44"/>
      <c r="K7" s="44"/>
      <c r="L7" s="44"/>
      <c r="M7" s="44"/>
    </row>
    <row r="8" spans="1:13" ht="14.4" x14ac:dyDescent="0.2">
      <c r="B8" s="60"/>
      <c r="C8" s="60"/>
      <c r="D8" s="44"/>
      <c r="E8" s="44"/>
      <c r="F8" s="44"/>
      <c r="G8" s="44"/>
      <c r="H8" s="44"/>
      <c r="I8" s="44"/>
      <c r="J8" s="44"/>
      <c r="K8" s="44"/>
      <c r="L8" s="44"/>
      <c r="M8" s="44"/>
    </row>
    <row r="9" spans="1:13" ht="14.4" x14ac:dyDescent="0.2">
      <c r="B9" s="60" t="s">
        <v>69</v>
      </c>
      <c r="C9" s="57"/>
    </row>
    <row r="10" spans="1:13" ht="14.4" x14ac:dyDescent="0.2">
      <c r="B10" s="44"/>
      <c r="C10" s="44"/>
      <c r="D10" s="44"/>
      <c r="E10" s="44"/>
      <c r="F10" s="44"/>
      <c r="G10" s="44"/>
      <c r="H10" s="44"/>
      <c r="I10" s="44"/>
      <c r="J10" s="44"/>
      <c r="K10" s="44"/>
      <c r="L10" s="44"/>
      <c r="M10" s="44"/>
    </row>
    <row r="11" spans="1:13" s="57" customFormat="1" ht="14.4" x14ac:dyDescent="0.2">
      <c r="B11" s="60" t="s">
        <v>70</v>
      </c>
      <c r="C11" s="60"/>
      <c r="D11" s="60"/>
      <c r="E11" s="60"/>
      <c r="F11" s="60"/>
      <c r="G11" s="60"/>
      <c r="H11" s="60"/>
      <c r="I11" s="60"/>
      <c r="J11" s="60"/>
      <c r="K11" s="60"/>
      <c r="L11" s="60"/>
      <c r="M11" s="60"/>
    </row>
    <row r="12" spans="1:13" ht="14.4" x14ac:dyDescent="0.2">
      <c r="B12" s="44"/>
      <c r="C12" s="44"/>
      <c r="D12" s="44"/>
      <c r="E12" s="44"/>
      <c r="F12" s="44"/>
      <c r="G12" s="44"/>
      <c r="H12" s="44"/>
      <c r="I12" s="44"/>
      <c r="J12" s="44"/>
      <c r="K12" s="44"/>
      <c r="L12" s="44"/>
      <c r="M12" s="44"/>
    </row>
    <row r="13" spans="1:13" ht="14.4" x14ac:dyDescent="0.2">
      <c r="B13" s="60" t="s">
        <v>78</v>
      </c>
      <c r="C13" s="60"/>
      <c r="D13" s="60"/>
      <c r="E13" s="60"/>
      <c r="F13" s="60"/>
      <c r="G13" s="60"/>
      <c r="H13" s="60"/>
      <c r="I13" s="60"/>
      <c r="J13" s="61"/>
      <c r="K13" s="61"/>
      <c r="L13" s="61"/>
      <c r="M13" s="44"/>
    </row>
    <row r="14" spans="1:13" ht="4.2" customHeight="1" x14ac:dyDescent="0.2">
      <c r="B14" s="60"/>
      <c r="C14" s="60"/>
      <c r="D14" s="60"/>
      <c r="E14" s="60"/>
      <c r="F14" s="60"/>
      <c r="G14" s="60"/>
      <c r="H14" s="60"/>
      <c r="I14" s="60"/>
      <c r="J14" s="61"/>
      <c r="K14" s="61"/>
      <c r="L14" s="61"/>
      <c r="M14" s="44"/>
    </row>
    <row r="15" spans="1:13" ht="14.4" x14ac:dyDescent="0.2">
      <c r="B15" s="60"/>
      <c r="C15" s="60" t="s">
        <v>59</v>
      </c>
      <c r="D15" s="60"/>
      <c r="E15" s="60"/>
      <c r="F15" s="60"/>
      <c r="G15" s="60"/>
      <c r="H15" s="60"/>
      <c r="I15" s="60"/>
      <c r="J15" s="61"/>
      <c r="K15" s="61"/>
      <c r="L15" s="61"/>
      <c r="M15" s="44"/>
    </row>
    <row r="16" spans="1:13" ht="14.4" x14ac:dyDescent="0.2">
      <c r="B16" s="60"/>
      <c r="C16" s="60" t="s">
        <v>60</v>
      </c>
      <c r="D16" s="60"/>
      <c r="E16" s="60"/>
      <c r="F16" s="60"/>
      <c r="G16" s="60"/>
      <c r="H16" s="60"/>
      <c r="I16" s="60"/>
      <c r="J16" s="61"/>
      <c r="K16" s="61"/>
      <c r="L16" s="61"/>
      <c r="M16" s="44"/>
    </row>
    <row r="18" spans="2:7" ht="14.4" x14ac:dyDescent="0.2">
      <c r="B18" s="67" t="s">
        <v>61</v>
      </c>
      <c r="C18" s="67"/>
      <c r="D18" s="57"/>
      <c r="E18" s="57"/>
      <c r="F18" s="57"/>
      <c r="G18" s="57"/>
    </row>
    <row r="19" spans="2:7" ht="19.2" x14ac:dyDescent="0.2">
      <c r="B19" s="62" t="s">
        <v>79</v>
      </c>
      <c r="C19" s="62"/>
      <c r="D19" s="62"/>
      <c r="E19" s="62"/>
      <c r="F19" s="62"/>
      <c r="G19" s="62"/>
    </row>
    <row r="20" spans="2:7" ht="14.4" x14ac:dyDescent="0.2">
      <c r="B20" s="62" t="s">
        <v>62</v>
      </c>
      <c r="C20" s="62"/>
      <c r="D20" s="62"/>
      <c r="E20" s="62"/>
      <c r="F20" s="62"/>
      <c r="G20" s="57"/>
    </row>
  </sheetData>
  <mergeCells count="1">
    <mergeCell ref="B18:C18"/>
  </mergeCells>
  <phoneticPr fontId="2"/>
  <pageMargins left="0.75" right="0.43" top="1" bottom="1" header="0.51200000000000001" footer="0.5120000000000000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94CBA-B2F7-4D55-A1C2-670393B51751}">
  <sheetPr codeName="Sheet1">
    <tabColor indexed="14"/>
    <pageSetUpPr fitToPage="1"/>
  </sheetPr>
  <dimension ref="A1:H41"/>
  <sheetViews>
    <sheetView showGridLines="0" zoomScale="90" zoomScaleNormal="90" workbookViewId="0">
      <selection activeCell="B11" sqref="B11"/>
    </sheetView>
  </sheetViews>
  <sheetFormatPr defaultRowHeight="13.2" x14ac:dyDescent="0.2"/>
  <cols>
    <col min="1" max="1" width="31.33203125" customWidth="1"/>
    <col min="2" max="2" width="18.33203125" bestFit="1" customWidth="1"/>
    <col min="3" max="3" width="7.88671875" customWidth="1"/>
    <col min="4" max="4" width="33.6640625" customWidth="1"/>
    <col min="5" max="5" width="13.77734375" bestFit="1" customWidth="1"/>
    <col min="7" max="7" width="10.88671875" bestFit="1" customWidth="1"/>
    <col min="8" max="8" width="12.109375" customWidth="1"/>
  </cols>
  <sheetData>
    <row r="1" spans="1:8" ht="18" customHeight="1" x14ac:dyDescent="0.2">
      <c r="A1" s="48" t="s">
        <v>64</v>
      </c>
      <c r="C1" s="70" t="s">
        <v>66</v>
      </c>
      <c r="D1" s="70"/>
      <c r="E1" s="51">
        <v>46476</v>
      </c>
      <c r="F1" s="16" t="s">
        <v>31</v>
      </c>
      <c r="G1" s="50"/>
    </row>
    <row r="2" spans="1:8" ht="18" customHeight="1" x14ac:dyDescent="0.2">
      <c r="A2" s="71" t="s">
        <v>65</v>
      </c>
      <c r="B2" s="71"/>
      <c r="C2" s="71"/>
      <c r="D2" s="59"/>
      <c r="E2" s="51"/>
      <c r="F2" s="16"/>
      <c r="G2" s="50"/>
    </row>
    <row r="3" spans="1:8" ht="25.2" customHeight="1" x14ac:dyDescent="0.2">
      <c r="A3" s="69" t="s">
        <v>52</v>
      </c>
      <c r="B3" s="69"/>
      <c r="C3" s="4"/>
      <c r="D3" t="s">
        <v>4</v>
      </c>
    </row>
    <row r="4" spans="1:8" ht="24" customHeight="1" x14ac:dyDescent="0.2">
      <c r="A4" s="69"/>
      <c r="B4" s="69"/>
      <c r="G4" s="1"/>
      <c r="H4" s="1"/>
    </row>
    <row r="5" spans="1:8" ht="12.9" customHeight="1" x14ac:dyDescent="0.2">
      <c r="A5" s="38" t="s">
        <v>15</v>
      </c>
      <c r="B5" s="49" t="s">
        <v>28</v>
      </c>
      <c r="D5" t="s">
        <v>67</v>
      </c>
      <c r="E5" s="52">
        <v>92.6</v>
      </c>
      <c r="G5" s="68" t="s">
        <v>13</v>
      </c>
      <c r="H5" s="68"/>
    </row>
    <row r="6" spans="1:8" ht="12.9" customHeight="1" x14ac:dyDescent="0.2">
      <c r="A6" s="38"/>
      <c r="D6" s="63"/>
      <c r="E6" s="64"/>
      <c r="G6" s="11">
        <v>1</v>
      </c>
      <c r="H6" s="2">
        <v>0.99673690000000004</v>
      </c>
    </row>
    <row r="7" spans="1:8" ht="12.9" customHeight="1" x14ac:dyDescent="0.2">
      <c r="A7" s="38" t="s">
        <v>29</v>
      </c>
      <c r="B7" s="15">
        <v>1234567</v>
      </c>
      <c r="D7" t="s">
        <v>68</v>
      </c>
      <c r="E7" s="52">
        <v>18.64</v>
      </c>
      <c r="G7" s="11">
        <v>2</v>
      </c>
      <c r="H7" s="2">
        <v>1.9902215000000001</v>
      </c>
    </row>
    <row r="8" spans="1:8" ht="12.9" customHeight="1" x14ac:dyDescent="0.2">
      <c r="A8" s="38"/>
      <c r="G8" s="11">
        <v>3</v>
      </c>
      <c r="H8" s="2">
        <v>2.9804642000000001</v>
      </c>
    </row>
    <row r="9" spans="1:8" ht="12.9" customHeight="1" x14ac:dyDescent="0.2">
      <c r="A9" s="38" t="s">
        <v>1</v>
      </c>
      <c r="B9" s="4">
        <v>33940</v>
      </c>
      <c r="C9" s="45"/>
      <c r="D9" t="s">
        <v>73</v>
      </c>
      <c r="E9" s="52">
        <f>1.15*2</f>
        <v>2.2999999999999998</v>
      </c>
      <c r="G9" s="11">
        <v>4</v>
      </c>
      <c r="H9" s="2">
        <v>3.9674757</v>
      </c>
    </row>
    <row r="10" spans="1:8" ht="12.9" customHeight="1" x14ac:dyDescent="0.2">
      <c r="A10" s="38"/>
      <c r="B10" s="42"/>
      <c r="C10" s="45"/>
      <c r="G10" s="11">
        <v>5</v>
      </c>
      <c r="H10" s="2">
        <v>4.9512666000000003</v>
      </c>
    </row>
    <row r="11" spans="1:8" ht="12.9" customHeight="1" x14ac:dyDescent="0.2">
      <c r="A11" s="38" t="s">
        <v>2</v>
      </c>
      <c r="B11" s="4">
        <v>30773</v>
      </c>
      <c r="C11" s="45"/>
      <c r="D11" t="s">
        <v>12</v>
      </c>
      <c r="E11" s="54">
        <f>IF(B13="","",DATEDIF(B9-1,B13,"Y"))</f>
        <v>33</v>
      </c>
      <c r="G11" s="11">
        <v>6</v>
      </c>
      <c r="H11" s="2">
        <v>5.9318472</v>
      </c>
    </row>
    <row r="12" spans="1:8" ht="12.9" customHeight="1" x14ac:dyDescent="0.2">
      <c r="A12" s="38"/>
      <c r="B12" s="3"/>
      <c r="C12" s="45"/>
      <c r="G12" s="11">
        <v>7</v>
      </c>
      <c r="H12" s="2">
        <v>6.9092282000000003</v>
      </c>
    </row>
    <row r="13" spans="1:8" ht="12.9" customHeight="1" x14ac:dyDescent="0.2">
      <c r="A13" s="38" t="s">
        <v>3</v>
      </c>
      <c r="B13" s="4">
        <v>46112</v>
      </c>
      <c r="C13" s="45"/>
      <c r="D13" t="s">
        <v>0</v>
      </c>
      <c r="E13" s="55">
        <f>IF(B13="","",IF(DATEDIF(B11,B13+1,"Y")&lt;1,"申込資格なし",DATEDIF(B11,B13+1,"Y")))</f>
        <v>42</v>
      </c>
      <c r="G13" s="11">
        <v>8</v>
      </c>
      <c r="H13" s="2">
        <v>7.8834200000000001</v>
      </c>
    </row>
    <row r="14" spans="1:8" ht="12.9" customHeight="1" x14ac:dyDescent="0.2">
      <c r="A14" s="38"/>
      <c r="G14" s="11">
        <v>9</v>
      </c>
      <c r="H14" s="2">
        <v>8.8544329000000008</v>
      </c>
    </row>
    <row r="15" spans="1:8" ht="12.9" customHeight="1" x14ac:dyDescent="0.2">
      <c r="A15" s="38" t="s">
        <v>33</v>
      </c>
      <c r="B15" s="40">
        <v>340000</v>
      </c>
      <c r="D15" t="s">
        <v>36</v>
      </c>
      <c r="E15" s="53">
        <f>B15</f>
        <v>340000</v>
      </c>
      <c r="G15" s="11">
        <v>10</v>
      </c>
      <c r="H15" s="2">
        <v>9.8222772999999997</v>
      </c>
    </row>
    <row r="16" spans="1:8" ht="12.9" customHeight="1" x14ac:dyDescent="0.2">
      <c r="A16" s="38" t="s">
        <v>34</v>
      </c>
      <c r="G16" s="11">
        <v>11</v>
      </c>
      <c r="H16" s="2">
        <v>10.7869636</v>
      </c>
    </row>
    <row r="17" spans="1:8" ht="12.9" customHeight="1" x14ac:dyDescent="0.2">
      <c r="D17" t="s">
        <v>8</v>
      </c>
      <c r="E17" s="8">
        <f>IF(B13="","",IF(B13+1&lt;=EOMONTH(B13,0),EOMONTH(B13,0),EOMONTH(B13,1)))</f>
        <v>46142</v>
      </c>
      <c r="G17" s="11">
        <v>12</v>
      </c>
      <c r="H17" s="2">
        <v>11.748502</v>
      </c>
    </row>
    <row r="18" spans="1:8" ht="12.9" customHeight="1" x14ac:dyDescent="0.2"/>
    <row r="19" spans="1:8" ht="12.9" customHeight="1" x14ac:dyDescent="0.2">
      <c r="D19" t="s">
        <v>11</v>
      </c>
      <c r="E19" s="12">
        <f>IF(E17="","",DATEDIF(E17,E1+1,"m")+1)</f>
        <v>12</v>
      </c>
    </row>
    <row r="20" spans="1:8" ht="12.9" customHeight="1" x14ac:dyDescent="0.2">
      <c r="A20" s="5" t="s">
        <v>5</v>
      </c>
      <c r="B20" s="7">
        <f>IF(B15="","",INT(E15*E5/1000))</f>
        <v>31484</v>
      </c>
      <c r="D20" s="8"/>
    </row>
    <row r="21" spans="1:8" ht="12.9" customHeight="1" x14ac:dyDescent="0.2">
      <c r="A21" s="5"/>
      <c r="B21" s="7"/>
      <c r="D21" t="s">
        <v>32</v>
      </c>
      <c r="E21" s="8">
        <f>IF(B9="","",IF(DAY(B9)=1,EOMONTH(B9,479),EOMONTH(B9,480)))</f>
        <v>48579</v>
      </c>
    </row>
    <row r="22" spans="1:8" ht="12.9" customHeight="1" x14ac:dyDescent="0.2">
      <c r="A22" s="5" t="s">
        <v>6</v>
      </c>
      <c r="B22" s="7">
        <f>IF(B15="","",IF(E23="対象外",0,INT(E15*E7/1000)))</f>
        <v>0</v>
      </c>
      <c r="C22" s="8"/>
      <c r="D22" t="str">
        <f>IF(E11=64,"６５歳到達月（介護保険徴収終了月）","")</f>
        <v/>
      </c>
      <c r="E22" s="8" t="str">
        <f>IF(D22="","",IF(DAY(B9)=1,EOMONTH(B9,778),EOMONTH(B9,779)))</f>
        <v/>
      </c>
      <c r="G22" t="s">
        <v>55</v>
      </c>
      <c r="H22" s="58">
        <v>46295</v>
      </c>
    </row>
    <row r="23" spans="1:8" ht="12.9" customHeight="1" x14ac:dyDescent="0.2">
      <c r="B23" s="7"/>
      <c r="D23" t="s">
        <v>14</v>
      </c>
      <c r="E23" s="9" t="str">
        <f>IF(B15="","",IF(AND(E11&gt;=40,E11&lt;=63),E19,IF(OR(DATEDIF(B9-1,E1+1,"y")&lt;40,E11&gt;=65,E27&lt;E17),"対象外",IF(E11=64,DATEDIF((EOMONTH(E17,0)),((EOMONTH(E27,0))+1),"m")+1,DATEDIF(E21,(E1+1),"m")+1))))</f>
        <v>対象外</v>
      </c>
    </row>
    <row r="24" spans="1:8" ht="12.9" customHeight="1" x14ac:dyDescent="0.2">
      <c r="A24" s="5" t="s">
        <v>74</v>
      </c>
      <c r="B24" s="7">
        <f>IF(B15="","",INT(E15*E9/1000))</f>
        <v>782</v>
      </c>
    </row>
    <row r="25" spans="1:8" ht="12.9" customHeight="1" x14ac:dyDescent="0.2">
      <c r="G25" s="9"/>
    </row>
    <row r="26" spans="1:8" ht="12.9" customHeight="1" x14ac:dyDescent="0.2">
      <c r="A26" s="5" t="s">
        <v>7</v>
      </c>
      <c r="B26" s="7">
        <f>IF(B15="","",B20+B22+B24)</f>
        <v>32266</v>
      </c>
    </row>
    <row r="27" spans="1:8" ht="12.9" customHeight="1" x14ac:dyDescent="0.2">
      <c r="A27" s="5"/>
      <c r="B27" s="6"/>
      <c r="D27" t="str">
        <f>IF(E11=64,"介護保険終了月（今年度）","")</f>
        <v/>
      </c>
      <c r="E27" s="8" t="str">
        <f>IF(D27="","",IF(E22&gt;=E1,E1,E22))</f>
        <v/>
      </c>
    </row>
    <row r="28" spans="1:8" ht="12.9" customHeight="1" x14ac:dyDescent="0.2">
      <c r="A28" s="5" t="s">
        <v>37</v>
      </c>
      <c r="B28" s="7">
        <f>IF(E19="","",B29+B30+B31)</f>
        <v>192024</v>
      </c>
    </row>
    <row r="29" spans="1:8" ht="12.9" customHeight="1" x14ac:dyDescent="0.2">
      <c r="A29" s="10" t="s">
        <v>9</v>
      </c>
      <c r="B29" s="14">
        <f>IF(E19="","",IF(OR(E19=7,E19=1),B20,IF(OR(E19=8,E19=2),B20*2,IF(E19&lt;=6,B20+ROUND(B20*VLOOKUP((E19-1),G6:H17,2),0),B20+ROUND(B20*VLOOKUP((E19-7),G6:H17,2),0)))))</f>
        <v>187370</v>
      </c>
      <c r="D29" t="str">
        <f>IF(E27="","","介護掛金（６４歳初回）")</f>
        <v/>
      </c>
      <c r="E29" s="37" t="str">
        <f>IF(E27="","",IF(E23=1,B22,IF(E23=2,B22*2,IF(E23&gt;=6,B22+ROUND(B22*H10,0),B22+ROUND(B22*VLOOKUP((E23-1),G6:H17,2),0)))))</f>
        <v/>
      </c>
    </row>
    <row r="30" spans="1:8" ht="12.9" customHeight="1" x14ac:dyDescent="0.2">
      <c r="A30" s="10" t="s">
        <v>10</v>
      </c>
      <c r="B30" s="36">
        <f>IF(E11=64,E29,IF(OR(E23="対象外",AND(E19&gt;=7,E23&lt;=6)),0,IF(E23=7,B22,IF(AND(E23=8,E19=E23),B22*2,IF(AND(E19&lt;=6,E23&lt;=6),B40,IF(AND(E23=E19,E23&gt;=9),B22+ROUND(B22*VLOOKUP((E23-7),G6:H17,2),0),ROUND(B22*VLOOKUP((E23-6),G6:H17,2),0)))))))</f>
        <v>0</v>
      </c>
      <c r="D30" t="str">
        <f>IF(E27="","","介護掛金（６４歳２回目）")</f>
        <v/>
      </c>
      <c r="E30" s="37" t="str">
        <f>IF(E29=0,0,IF(E27="","",IF(E23&lt;=6,0,ROUND(B22*VLOOKUP((E23-6),G6:H17,2),0))))</f>
        <v/>
      </c>
    </row>
    <row r="31" spans="1:8" ht="12.9" customHeight="1" x14ac:dyDescent="0.2">
      <c r="A31" s="63" t="s">
        <v>75</v>
      </c>
      <c r="B31" s="14">
        <f>IF(E19="","",IF(OR(E19=7,E19=1),B24,IF(OR(E19=8,E19=2),B24*2,IF(E19&lt;=6,B24+ROUND(B24*VLOOKUP((E19-1),G6:H17,2),0),B24+ROUND(B24*VLOOKUP((E19-7),G6:H17,2),0)))))</f>
        <v>4654</v>
      </c>
      <c r="D31" t="str">
        <f>IF(E27="","","介護掛金（６４歳年１回）")</f>
        <v/>
      </c>
      <c r="E31" s="37" t="str">
        <f>IF(E29=0,0,IF(E27="","",IF(E23=1,B22,IF(E23=2,B22*2,B22+ROUND(B22*VLOOKUP((E23-1),G6:H17,2),0)))))</f>
        <v/>
      </c>
    </row>
    <row r="32" spans="1:8" ht="12.9" customHeight="1" x14ac:dyDescent="0.2"/>
    <row r="33" spans="1:4" ht="12.9" customHeight="1" x14ac:dyDescent="0.2">
      <c r="A33" s="5" t="s">
        <v>38</v>
      </c>
      <c r="B33" s="7">
        <f>IF(E19="","",B34+B35+B36)</f>
        <v>191397</v>
      </c>
    </row>
    <row r="34" spans="1:4" ht="12.9" customHeight="1" x14ac:dyDescent="0.2">
      <c r="A34" s="10" t="s">
        <v>9</v>
      </c>
      <c r="B34" s="14">
        <f>IF(E19="","",IF(E19&gt;=7,ROUND((B20*H11),0),0))</f>
        <v>186758</v>
      </c>
    </row>
    <row r="35" spans="1:4" ht="12.9" customHeight="1" x14ac:dyDescent="0.2">
      <c r="A35" s="10" t="s">
        <v>10</v>
      </c>
      <c r="B35" s="14">
        <f>IF(E19="","",IF(E11=64,E30,IF(OR(E23="対象外",E19&lt;=6),0,IF(AND(E19&gt;=7,E23&lt;=6),B40,ROUND(B22*H11,0)))))</f>
        <v>0</v>
      </c>
    </row>
    <row r="36" spans="1:4" x14ac:dyDescent="0.2">
      <c r="A36" s="63" t="s">
        <v>75</v>
      </c>
      <c r="B36" s="14">
        <f>IF(E19="","",IF(E19&gt;=7,ROUND((B24*H11),0),0))</f>
        <v>4639</v>
      </c>
    </row>
    <row r="38" spans="1:4" x14ac:dyDescent="0.2">
      <c r="A38" s="5" t="s">
        <v>39</v>
      </c>
      <c r="B38" s="13">
        <f>IF(E19="","",B39+B40+B41)</f>
        <v>380318</v>
      </c>
      <c r="D38" s="57" t="s">
        <v>53</v>
      </c>
    </row>
    <row r="39" spans="1:4" x14ac:dyDescent="0.2">
      <c r="A39" s="10" t="s">
        <v>9</v>
      </c>
      <c r="B39" s="14">
        <f>IF(E19="","",IF(E19=1,B20,IF(E19=2,B20*2,B20+ROUND(B20*VLOOKUP((E19-1),G6:H17,2),0))))</f>
        <v>371101</v>
      </c>
      <c r="D39" s="57" t="s">
        <v>54</v>
      </c>
    </row>
    <row r="40" spans="1:4" x14ac:dyDescent="0.2">
      <c r="A40" s="10" t="s">
        <v>10</v>
      </c>
      <c r="B40" s="14">
        <f>IF(E23="","",IF(E23="対象外",0,IF(E11=64,E31,IF(AND(E23=E19,E23&lt;=2),B22*E23,IF(AND(E19=2,E23=1),B22,IF(OR(E11=64,E23=E19),B22+ROUND(B22*VLOOKUP((E23-1),G6:H17,2),0),ROUND(B22*VLOOKUP(E23,G6:H17,2),0)))))))</f>
        <v>0</v>
      </c>
      <c r="D40" t="s">
        <v>56</v>
      </c>
    </row>
    <row r="41" spans="1:4" x14ac:dyDescent="0.2">
      <c r="A41" s="63" t="s">
        <v>75</v>
      </c>
      <c r="B41" s="14">
        <f>IF(E19="","",IF(E19=1,B24,IF(E19=2,B24*2,B24+ROUND(B24*VLOOKUP((E19-1),G6:H17,2),0))))</f>
        <v>9217</v>
      </c>
      <c r="D41" t="s">
        <v>63</v>
      </c>
    </row>
  </sheetData>
  <protectedRanges>
    <protectedRange sqref="B5:B8" name="範囲1"/>
    <protectedRange sqref="B9:B15" name="範囲1_1"/>
  </protectedRanges>
  <mergeCells count="4">
    <mergeCell ref="G5:H5"/>
    <mergeCell ref="A3:B4"/>
    <mergeCell ref="C1:D1"/>
    <mergeCell ref="A2:C2"/>
  </mergeCells>
  <phoneticPr fontId="2"/>
  <dataValidations count="4">
    <dataValidation imeMode="off" allowBlank="1" showInputMessage="1" showErrorMessage="1" sqref="B15 B9" xr:uid="{CBD86E0C-6A39-476C-8971-CDDF71283ECF}"/>
    <dataValidation type="textLength" imeMode="on" allowBlank="1" showInputMessage="1" showErrorMessage="1" sqref="B5" xr:uid="{B916CE1B-F50A-43E0-A563-9BA0F90949D9}">
      <formula1>1</formula1>
      <formula2>10</formula2>
    </dataValidation>
    <dataValidation type="whole" imeMode="off" allowBlank="1" showInputMessage="1" showErrorMessage="1" sqref="B7" xr:uid="{2773C91F-FC51-41D7-BA40-91D94E0DF727}">
      <formula1>1</formula1>
      <formula2>99999999</formula2>
    </dataValidation>
    <dataValidation type="date" allowBlank="1" showInputMessage="1" showErrorMessage="1" sqref="B13" xr:uid="{7143875F-40A2-4ADD-A35F-82EA1246FF4E}">
      <formula1>46112</formula1>
      <formula2>46476</formula2>
    </dataValidation>
  </dataValidations>
  <pageMargins left="0.78740157480314965" right="0.78740157480314965" top="0.78740157480314965" bottom="0.78740157480314965" header="0.51181102362204722" footer="0.51181102362204722"/>
  <pageSetup paperSize="9" scale="9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70ECD-42A2-40AA-B761-E0DFCCC4BB71}">
  <sheetPr codeName="Sheet2"/>
  <dimension ref="A1:H65"/>
  <sheetViews>
    <sheetView showGridLines="0" tabSelected="1" view="pageBreakPreview" zoomScaleNormal="100" workbookViewId="0">
      <selection activeCell="D34" sqref="D34"/>
    </sheetView>
  </sheetViews>
  <sheetFormatPr defaultRowHeight="13.2" x14ac:dyDescent="0.2"/>
  <cols>
    <col min="1" max="1" width="25.33203125" customWidth="1"/>
    <col min="2" max="2" width="20.21875" customWidth="1"/>
    <col min="3" max="3" width="12.21875" bestFit="1" customWidth="1"/>
    <col min="4" max="4" width="24.21875" customWidth="1"/>
    <col min="5" max="5" width="14.44140625" customWidth="1"/>
    <col min="6" max="6" width="2.5546875" customWidth="1"/>
  </cols>
  <sheetData>
    <row r="1" spans="1:8" ht="27.75" customHeight="1" x14ac:dyDescent="0.2">
      <c r="B1" s="72" t="str">
        <f>計算シート!A1</f>
        <v>任意継続掛金概算計算書（令和８年度）</v>
      </c>
      <c r="C1" s="73"/>
      <c r="D1" s="73"/>
    </row>
    <row r="2" spans="1:8" s="17" customFormat="1" ht="14.25" customHeight="1" x14ac:dyDescent="0.2">
      <c r="B2" s="74" t="s">
        <v>65</v>
      </c>
      <c r="C2" s="74"/>
      <c r="D2" s="74"/>
      <c r="E2" s="18"/>
      <c r="F2" s="18"/>
      <c r="G2" s="18"/>
      <c r="H2" s="18"/>
    </row>
    <row r="3" spans="1:8" s="17" customFormat="1" x14ac:dyDescent="0.2"/>
    <row r="4" spans="1:8" s="17" customFormat="1" x14ac:dyDescent="0.2"/>
    <row r="5" spans="1:8" s="17" customFormat="1" ht="14.1" customHeight="1" x14ac:dyDescent="0.2">
      <c r="A5" s="30" t="s">
        <v>19</v>
      </c>
      <c r="B5" s="30" t="str">
        <f>計算シート!B5&amp;"  　様"</f>
        <v>共済　太郎  　様</v>
      </c>
      <c r="D5" s="17" t="str">
        <f>計算シート!D5</f>
        <v>令和８年度　任継掛金率</v>
      </c>
      <c r="E5" s="43">
        <f>計算シート!E5</f>
        <v>92.6</v>
      </c>
    </row>
    <row r="6" spans="1:8" s="17" customFormat="1" ht="14.1" customHeight="1" x14ac:dyDescent="0.2">
      <c r="A6" s="30"/>
      <c r="B6" s="31"/>
      <c r="D6" s="63"/>
      <c r="E6" s="65"/>
    </row>
    <row r="7" spans="1:8" s="17" customFormat="1" ht="14.1" customHeight="1" x14ac:dyDescent="0.2">
      <c r="A7" s="30" t="s">
        <v>30</v>
      </c>
      <c r="B7" s="32">
        <f>計算シート!B7</f>
        <v>1234567</v>
      </c>
      <c r="D7" s="17" t="str">
        <f>計算シート!D7</f>
        <v>令和８年度　介護掛金率</v>
      </c>
      <c r="E7" s="43">
        <f>計算シート!E7</f>
        <v>18.64</v>
      </c>
    </row>
    <row r="8" spans="1:8" s="17" customFormat="1" ht="14.1" customHeight="1" x14ac:dyDescent="0.2">
      <c r="A8" s="30"/>
      <c r="B8" s="31"/>
    </row>
    <row r="9" spans="1:8" s="17" customFormat="1" ht="14.1" customHeight="1" x14ac:dyDescent="0.2">
      <c r="A9" s="30" t="s">
        <v>20</v>
      </c>
      <c r="B9" s="33">
        <f>計算シート!B9</f>
        <v>33940</v>
      </c>
      <c r="D9" s="17" t="str">
        <f>計算シート!D9</f>
        <v>令和８年度　子ども掛金率</v>
      </c>
      <c r="E9" s="43">
        <f>計算シート!E9</f>
        <v>2.2999999999999998</v>
      </c>
    </row>
    <row r="10" spans="1:8" s="17" customFormat="1" ht="14.1" customHeight="1" x14ac:dyDescent="0.2">
      <c r="A10" s="30"/>
      <c r="B10" s="33"/>
    </row>
    <row r="11" spans="1:8" s="17" customFormat="1" ht="14.1" customHeight="1" x14ac:dyDescent="0.2">
      <c r="A11" s="30" t="s">
        <v>21</v>
      </c>
      <c r="B11" s="33">
        <f>計算シート!B11</f>
        <v>30773</v>
      </c>
      <c r="D11" s="17" t="s">
        <v>12</v>
      </c>
      <c r="E11" s="20">
        <f>計算シート!E11</f>
        <v>33</v>
      </c>
    </row>
    <row r="12" spans="1:8" s="17" customFormat="1" ht="14.1" customHeight="1" x14ac:dyDescent="0.2">
      <c r="A12" s="30"/>
      <c r="B12" s="33"/>
    </row>
    <row r="13" spans="1:8" s="17" customFormat="1" ht="14.1" customHeight="1" x14ac:dyDescent="0.2">
      <c r="A13" s="30" t="s">
        <v>22</v>
      </c>
      <c r="B13" s="33">
        <f>計算シート!B13</f>
        <v>46112</v>
      </c>
      <c r="D13" s="17" t="s">
        <v>0</v>
      </c>
      <c r="E13" s="21">
        <f>計算シート!E13</f>
        <v>42</v>
      </c>
    </row>
    <row r="14" spans="1:8" s="17" customFormat="1" ht="14.1" customHeight="1" x14ac:dyDescent="0.2">
      <c r="A14" s="30"/>
      <c r="B14" s="31"/>
    </row>
    <row r="15" spans="1:8" s="17" customFormat="1" ht="14.1" customHeight="1" x14ac:dyDescent="0.2">
      <c r="A15" s="30" t="s">
        <v>35</v>
      </c>
      <c r="B15" s="34">
        <f>計算シート!B15</f>
        <v>340000</v>
      </c>
      <c r="D15" t="s">
        <v>36</v>
      </c>
      <c r="E15" s="19">
        <f>計算シート!E15</f>
        <v>340000</v>
      </c>
    </row>
    <row r="16" spans="1:8" s="17" customFormat="1" ht="14.1" customHeight="1" x14ac:dyDescent="0.2"/>
    <row r="17" spans="1:5" s="17" customFormat="1" ht="14.1" customHeight="1" x14ac:dyDescent="0.2">
      <c r="D17" s="17" t="s">
        <v>8</v>
      </c>
      <c r="E17" s="22">
        <f>計算シート!E17</f>
        <v>46142</v>
      </c>
    </row>
    <row r="18" spans="1:5" s="17" customFormat="1" ht="14.1" customHeight="1" x14ac:dyDescent="0.2"/>
    <row r="19" spans="1:5" s="17" customFormat="1" ht="14.1" customHeight="1" x14ac:dyDescent="0.2">
      <c r="D19" s="17" t="s">
        <v>11</v>
      </c>
      <c r="E19" s="23">
        <f>計算シート!E19</f>
        <v>12</v>
      </c>
    </row>
    <row r="20" spans="1:5" s="17" customFormat="1" ht="14.1" customHeight="1" x14ac:dyDescent="0.2"/>
    <row r="21" spans="1:5" s="17" customFormat="1" ht="14.1" customHeight="1" x14ac:dyDescent="0.2">
      <c r="D21" t="s">
        <v>26</v>
      </c>
      <c r="E21" s="22">
        <f>計算シート!E21</f>
        <v>48579</v>
      </c>
    </row>
    <row r="22" spans="1:5" s="17" customFormat="1" ht="14.1" customHeight="1" x14ac:dyDescent="0.2"/>
    <row r="23" spans="1:5" s="17" customFormat="1" ht="14.1" customHeight="1" x14ac:dyDescent="0.2">
      <c r="D23" s="17" t="s">
        <v>14</v>
      </c>
      <c r="E23" s="24" t="str">
        <f>計算シート!E23</f>
        <v>対象外</v>
      </c>
    </row>
    <row r="24" spans="1:5" s="17" customFormat="1" ht="14.1" customHeight="1" x14ac:dyDescent="0.2"/>
    <row r="25" spans="1:5" s="17" customFormat="1" ht="14.1" customHeight="1" x14ac:dyDescent="0.2"/>
    <row r="26" spans="1:5" s="17" customFormat="1" x14ac:dyDescent="0.2">
      <c r="A26" s="6" t="s">
        <v>71</v>
      </c>
    </row>
    <row r="27" spans="1:5" s="17" customFormat="1" x14ac:dyDescent="0.2">
      <c r="D27" s="38" t="str">
        <f>計算シート!D27</f>
        <v/>
      </c>
      <c r="E27" s="22" t="str">
        <f>計算シート!E27</f>
        <v/>
      </c>
    </row>
    <row r="28" spans="1:5" s="25" customFormat="1" x14ac:dyDescent="0.2">
      <c r="A28" s="27" t="s">
        <v>16</v>
      </c>
      <c r="B28" s="26">
        <f>計算シート!B20</f>
        <v>31484</v>
      </c>
      <c r="D28" s="25" t="str">
        <f>IF(計算シート!D22="","","介護保険徴収終了月")</f>
        <v/>
      </c>
      <c r="E28" s="22" t="str">
        <f>計算シート!E22</f>
        <v/>
      </c>
    </row>
    <row r="29" spans="1:5" s="25" customFormat="1" x14ac:dyDescent="0.2">
      <c r="A29" s="28" t="s">
        <v>17</v>
      </c>
      <c r="B29" s="29">
        <f>計算シート!B22</f>
        <v>0</v>
      </c>
      <c r="C29" s="41" t="str">
        <f>IF(B29=0,"対象外です",IF(E11=39,E21,IF(E11=64,E27," 40歳以上65歳")))</f>
        <v>対象外です</v>
      </c>
      <c r="D29" s="38" t="str">
        <f>IF(E11=39,"から",IF(E11=64,"まで（今年度）",IF(B29=0,"","未満が対象")))</f>
        <v/>
      </c>
    </row>
    <row r="30" spans="1:5" s="25" customFormat="1" x14ac:dyDescent="0.2">
      <c r="A30" s="66" t="s">
        <v>75</v>
      </c>
      <c r="B30" s="29">
        <f>計算シート!B24</f>
        <v>782</v>
      </c>
      <c r="C30" s="41"/>
      <c r="D30" s="38"/>
    </row>
    <row r="31" spans="1:5" s="25" customFormat="1" x14ac:dyDescent="0.2">
      <c r="A31" s="35" t="s">
        <v>18</v>
      </c>
      <c r="B31" s="26">
        <f>計算シート!B26</f>
        <v>32266</v>
      </c>
    </row>
    <row r="32" spans="1:5" s="25" customFormat="1" x14ac:dyDescent="0.2">
      <c r="B32" s="7"/>
    </row>
    <row r="33" spans="1:4" s="25" customFormat="1" x14ac:dyDescent="0.2"/>
    <row r="34" spans="1:4" s="25" customFormat="1" x14ac:dyDescent="0.2">
      <c r="A34" s="25" t="s">
        <v>23</v>
      </c>
      <c r="C34" s="39">
        <f>計算シート!B26</f>
        <v>32266</v>
      </c>
      <c r="D34" s="25" t="str">
        <f>IF(C34=(B28+B30),"（介護無）を金融機関でお支払いいただきます。","（介護有り）を金融機関でお支払いいただきます。")</f>
        <v>（介護無）を金融機関でお支払いいただきます。</v>
      </c>
    </row>
    <row r="35" spans="1:4" s="25" customFormat="1" x14ac:dyDescent="0.2">
      <c r="C35" s="39" t="str">
        <f>IF(E11=39,B31,"")</f>
        <v/>
      </c>
      <c r="D35" s="25" t="str">
        <f>IF(C35="","","（介護有）を金融機関でお支払いいただきます。")</f>
        <v/>
      </c>
    </row>
    <row r="36" spans="1:4" s="25" customFormat="1" x14ac:dyDescent="0.2"/>
    <row r="37" spans="1:4" s="25" customFormat="1" x14ac:dyDescent="0.2">
      <c r="A37" t="s">
        <v>40</v>
      </c>
    </row>
    <row r="38" spans="1:4" s="25" customFormat="1" x14ac:dyDescent="0.2">
      <c r="B38" s="56" t="s">
        <v>46</v>
      </c>
      <c r="C38" s="13">
        <f>計算シート!B28</f>
        <v>192024</v>
      </c>
    </row>
    <row r="39" spans="1:4" s="25" customFormat="1" x14ac:dyDescent="0.2">
      <c r="B39" s="56" t="s">
        <v>47</v>
      </c>
      <c r="C39" s="13">
        <f>計算シート!B33</f>
        <v>191397</v>
      </c>
      <c r="D39" s="25" t="s">
        <v>24</v>
      </c>
    </row>
    <row r="40" spans="1:4" s="25" customFormat="1" x14ac:dyDescent="0.2"/>
    <row r="41" spans="1:4" s="25" customFormat="1" x14ac:dyDescent="0.2">
      <c r="A41" t="s">
        <v>41</v>
      </c>
      <c r="C41" s="13">
        <f>計算シート!B38</f>
        <v>380318</v>
      </c>
      <c r="D41" s="25" t="s">
        <v>24</v>
      </c>
    </row>
    <row r="42" spans="1:4" s="25" customFormat="1" x14ac:dyDescent="0.2"/>
    <row r="43" spans="1:4" s="25" customFormat="1" x14ac:dyDescent="0.2"/>
    <row r="44" spans="1:4" s="25" customFormat="1" ht="15.6" customHeight="1" x14ac:dyDescent="0.2">
      <c r="A44" t="s">
        <v>50</v>
      </c>
    </row>
    <row r="45" spans="1:4" s="25" customFormat="1" ht="15.6" customHeight="1" x14ac:dyDescent="0.2">
      <c r="A45" t="s">
        <v>42</v>
      </c>
    </row>
    <row r="46" spans="1:4" s="25" customFormat="1" ht="15.6" customHeight="1" x14ac:dyDescent="0.2">
      <c r="A46" t="s">
        <v>43</v>
      </c>
    </row>
    <row r="47" spans="1:4" s="25" customFormat="1" ht="15.6" customHeight="1" x14ac:dyDescent="0.2">
      <c r="A47" t="s">
        <v>51</v>
      </c>
    </row>
    <row r="48" spans="1:4" s="25" customFormat="1" ht="15.6" customHeight="1" x14ac:dyDescent="0.2">
      <c r="A48" s="25" t="s">
        <v>27</v>
      </c>
    </row>
    <row r="49" spans="1:1" s="25" customFormat="1" ht="15.6" customHeight="1" x14ac:dyDescent="0.2">
      <c r="A49" t="s">
        <v>44</v>
      </c>
    </row>
    <row r="50" spans="1:1" s="25" customFormat="1" ht="15.6" customHeight="1" x14ac:dyDescent="0.2">
      <c r="A50" t="s">
        <v>48</v>
      </c>
    </row>
    <row r="51" spans="1:1" s="25" customFormat="1" ht="15.6" customHeight="1" x14ac:dyDescent="0.2">
      <c r="A51" t="s">
        <v>45</v>
      </c>
    </row>
    <row r="52" spans="1:1" s="25" customFormat="1" ht="15.6" customHeight="1" x14ac:dyDescent="0.2">
      <c r="A52" t="s">
        <v>76</v>
      </c>
    </row>
    <row r="53" spans="1:1" s="25" customFormat="1" ht="15.6" customHeight="1" x14ac:dyDescent="0.2">
      <c r="A53" t="s">
        <v>77</v>
      </c>
    </row>
    <row r="54" spans="1:1" s="25" customFormat="1" ht="15.6" customHeight="1" x14ac:dyDescent="0.2">
      <c r="A54"/>
    </row>
    <row r="55" spans="1:1" s="25" customFormat="1" ht="15.6" customHeight="1" x14ac:dyDescent="0.2">
      <c r="A55" t="s">
        <v>72</v>
      </c>
    </row>
    <row r="56" spans="1:1" s="25" customFormat="1" ht="15.6" customHeight="1" x14ac:dyDescent="0.2"/>
    <row r="57" spans="1:1" s="25" customFormat="1" ht="15.6" customHeight="1" x14ac:dyDescent="0.2">
      <c r="A57" t="s">
        <v>49</v>
      </c>
    </row>
    <row r="58" spans="1:1" s="25" customFormat="1" x14ac:dyDescent="0.2"/>
    <row r="59" spans="1:1" s="25" customFormat="1" x14ac:dyDescent="0.2"/>
    <row r="60" spans="1:1" s="25" customFormat="1" x14ac:dyDescent="0.2"/>
    <row r="61" spans="1:1" s="25" customFormat="1" x14ac:dyDescent="0.2"/>
    <row r="62" spans="1:1" s="25" customFormat="1" x14ac:dyDescent="0.2"/>
    <row r="63" spans="1:1" s="25" customFormat="1" x14ac:dyDescent="0.2"/>
    <row r="64" spans="1:1" s="25" customFormat="1" x14ac:dyDescent="0.2"/>
    <row r="65" s="25" customFormat="1" x14ac:dyDescent="0.2"/>
  </sheetData>
  <mergeCells count="2">
    <mergeCell ref="B1:D1"/>
    <mergeCell ref="B2:D2"/>
  </mergeCells>
  <phoneticPr fontId="2"/>
  <pageMargins left="0.39370078740157483" right="0" top="0.78740157480314965" bottom="0.19685039370078741"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解説</vt:lpstr>
      <vt:lpstr>計算シート</vt:lpstr>
      <vt:lpstr>印刷シート</vt:lpstr>
      <vt:lpstr>印刷シート!Print_Area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2014-03-05T05:19:28Z</cp:lastPrinted>
  <dcterms:created xsi:type="dcterms:W3CDTF">2002-11-12T01:08:42Z</dcterms:created>
  <dcterms:modified xsi:type="dcterms:W3CDTF">2026-03-09T02:44:23Z</dcterms:modified>
</cp:coreProperties>
</file>